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firstSheet="1" activeTab="1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<sst xmlns="http://schemas.openxmlformats.org/spreadsheetml/2006/main" count="579" uniqueCount="426">
  <si>
    <t>附件2</t>
  </si>
  <si>
    <t>部门/单位预算公开情况审核表</t>
  </si>
  <si>
    <t>部门（单位）名称：华池县水土保持管理局</t>
  </si>
  <si>
    <t>单位所属部门：农业农村股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</si>
  <si>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</si>
  <si>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</si>
  <si>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</si>
  <si>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</si>
  <si>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</si>
  <si>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</si>
  <si>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</si>
  <si>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</si>
  <si>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</si>
  <si>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</si>
  <si>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</si>
  <si>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</si>
  <si>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</si>
  <si>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</si>
  <si>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</si>
  <si>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</si>
  <si>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</si>
  <si>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</si>
  <si>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</si>
  <si>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</si>
  <si>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</si>
  <si>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</si>
  <si>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</si>
  <si>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</si>
  <si>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</si>
  <si>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</si>
  <si>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</si>
  <si>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</si>
  <si>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</si>
  <si>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</si>
  <si>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</si>
  <si>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</si>
  <si>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</si>
  <si>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</si>
  <si>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</si>
  <si>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</si>
  <si>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</si>
  <si>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</si>
  <si>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</si>
  <si>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</si>
  <si>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</si>
  <si>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</si>
  <si>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</si>
  <si>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</si>
  <si>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</si>
  <si>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</si>
  <si>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</si>
  <si>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</si>
  <si>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</si>
  <si>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</si>
  <si>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</si>
  <si>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</si>
  <si>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</si>
  <si>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</si>
  <si>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</si>
  <si>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</si>
  <si>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</si>
  <si>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</si>
  <si>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</si>
  <si>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</si>
  <si>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</si>
  <si>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</si>
  <si>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</si>
  <si>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</si>
  <si>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</si>
  <si>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</si>
  <si>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</si>
  <si>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</si>
  <si>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</si>
  <si>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</si>
  <si>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</si>
  <si>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</si>
  <si>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</si>
  <si>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</si>
  <si>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</si>
  <si>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</si>
  <si>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</si>
  <si>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</si>
  <si>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</si>
  <si>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</si>
  <si>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</si>
  <si>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</si>
  <si>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</si>
  <si>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</si>
  <si>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</si>
  <si>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</si>
  <si>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</si>
  <si>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</si>
  <si>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</si>
  <si>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</si>
  <si>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</si>
  <si>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</si>
  <si>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</si>
  <si>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</si>
  <si>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</si>
  <si>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</si>
  <si>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</si>
  <si>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</si>
  <si>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</si>
  <si>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</si>
  <si>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</si>
  <si>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</si>
  <si>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</si>
  <si>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</si>
  <si>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</si>
  <si>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</si>
  <si>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</si>
  <si>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</si>
  <si>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</si>
  <si>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</si>
  <si>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</si>
  <si>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</si>
  <si>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</si>
  <si>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</si>
  <si>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</si>
  <si>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</si>
  <si>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总       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</si>
  <si>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</si>
  <si>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</si>
  <si>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</si>
  <si>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</si>
  <si>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</si>
  <si>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</si>
  <si>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</si>
  <si>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</si>
  <si>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</si>
  <si>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事业单位医疗</t>
  </si>
  <si>
    <t>农林水支出</t>
  </si>
  <si>
    <t>农业农村</t>
  </si>
  <si>
    <t>行政运行</t>
  </si>
  <si>
    <t>一般行政管理事务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</si>
  <si>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</si>
  <si>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</si>
  <si>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</si>
  <si>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</si>
  <si>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</si>
  <si>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</si>
  <si>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</si>
  <si>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</si>
  <si>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</si>
  <si>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</si>
  <si>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</si>
  <si>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</si>
  <si>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</si>
  <si>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</si>
  <si>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</si>
  <si>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</si>
  <si>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</si>
  <si>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</si>
  <si>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</si>
  <si>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</si>
  <si>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</si>
  <si>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</si>
  <si>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</si>
  <si>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</si>
  <si>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</si>
  <si>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</si>
  <si>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</si>
  <si>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</si>
  <si>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</si>
  <si>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</si>
  <si>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</si>
  <si>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</si>
  <si>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</si>
  <si>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</si>
  <si>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</si>
  <si>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</si>
  <si>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</si>
  <si>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</si>
  <si>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</si>
  <si>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</si>
  <si>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</si>
  <si>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</si>
  <si>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</si>
  <si>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</si>
  <si>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</si>
  <si>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</si>
  <si>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</si>
  <si>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</si>
  <si>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</si>
  <si>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</si>
  <si>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</si>
  <si>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</si>
  <si>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</si>
  <si>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华池县水土保持管理局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</si>
  <si>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</si>
  <si>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</si>
  <si>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</si>
  <si>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</si>
  <si>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</si>
  <si>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</si>
  <si>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</si>
  <si>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</si>
  <si>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</si>
  <si>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</si>
  <si>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</si>
  <si>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</si>
  <si>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</si>
  <si>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</si>
  <si>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行政单位医疗</t>
  </si>
  <si>
    <t>213</t>
  </si>
  <si>
    <t>水利</t>
  </si>
  <si>
    <t>事业运行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</si>
  <si>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</si>
  <si>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</si>
  <si>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</si>
  <si>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</si>
  <si>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</si>
  <si>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</si>
  <si>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</si>
  <si>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</si>
  <si>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</si>
  <si>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</si>
  <si>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</si>
  <si>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</si>
  <si>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</si>
  <si>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</si>
  <si>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</si>
  <si>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</si>
  <si>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</si>
  <si>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</si>
  <si>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</si>
  <si>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</si>
  <si>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</si>
  <si>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</si>
  <si>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</si>
  <si>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</si>
  <si>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</si>
  <si>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</si>
  <si>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残疾人保障金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</si>
  <si>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</si>
  <si>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</si>
  <si>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</si>
  <si>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</si>
  <si>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</si>
  <si>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</si>
  <si>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</si>
  <si>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</si>
  <si>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</si>
  <si>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</si>
  <si>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</si>
  <si>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</si>
  <si>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</si>
  <si>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</si>
  <si>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</si>
  <si>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</si>
  <si>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</si>
  <si>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</si>
  <si>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</si>
  <si>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</si>
  <si>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</si>
  <si>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</si>
  <si>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会议费</t>
  </si>
  <si>
    <t>30211</t>
  </si>
  <si>
    <t>差旅费</t>
  </si>
  <si>
    <t>30208</t>
  </si>
  <si>
    <t>取暖费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</si>
  <si>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</si>
  <si>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</si>
  <si>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</si>
  <si>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</si>
  <si>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</si>
  <si>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</si>
  <si>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</si>
  <si>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</si>
  <si>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</si>
  <si>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</si>
  <si>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其他商品和服务支出</t>
  </si>
  <si>
    <t>30239</t>
  </si>
  <si>
    <t>其他交通费用</t>
  </si>
  <si>
    <t>物业管理费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</si>
  <si>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</si>
  <si>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</si>
  <si>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</si>
  <si>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</si>
  <si>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</si>
  <si>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</si>
  <si>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</si>
  <si>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</si>
  <si>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</si>
  <si>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华池县水务局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</si>
  <si>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</si>
  <si>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</si>
  <si>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</si>
  <si>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</si>
  <si>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</si>
  <si>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</si>
  <si>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</si>
  <si>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</si>
  <si>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</si>
  <si>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</si>
  <si>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</si>
  <si>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</si>
  <si>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</si>
  <si>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</si>
  <si>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</si>
  <si>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</si>
  <si>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</si>
  <si>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</si>
  <si>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</si>
  <si>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</si>
  <si>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</si>
  <si>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</si>
  <si>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</si>
  <si>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</si>
  <si>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</si>
  <si>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</si>
  <si>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</si>
  <si>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</si>
  <si>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</si>
  <si>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</si>
  <si>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 xml:space="preserve"> 目标1：确保资金按财务制度、年初预算规定拨付；
 目标2：通过采取系列措施，财政精细化、科学化管理水平不断提高；
 目标3：确保机构正常运转，工资、福利及时足额发放；
 目标4：确保全县竣工淤地坝工程顺利实施、安全运行、安全度汛，充分发挥效益，使受益群众能够满意
 目标5：防止生产建设单位未批先建的违法行为发生、破坏生态植被、增加人为水土流失，具有较高的社会效益。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</si>
  <si>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</si>
  <si>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</si>
  <si>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</si>
  <si>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</si>
  <si>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</si>
  <si>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</si>
  <si>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</si>
  <si>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</si>
  <si>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</si>
  <si>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</si>
  <si>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</si>
  <si>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</si>
  <si>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</si>
  <si>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</si>
  <si>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</si>
  <si>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</si>
  <si>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</si>
  <si>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</si>
  <si>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</si>
  <si>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</si>
  <si>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</si>
  <si>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</si>
  <si>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</si>
  <si>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</si>
  <si>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</si>
  <si>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</si>
  <si>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</si>
  <si>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</si>
  <si>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</si>
  <si>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</si>
  <si>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</si>
  <si>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</si>
  <si>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</si>
  <si>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</si>
  <si>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</si>
  <si>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</si>
  <si>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</si>
  <si>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工资福利保障人数</t>
  </si>
  <si>
    <t>78人</t>
  </si>
  <si>
    <t>各项工作完成及时率</t>
  </si>
  <si>
    <t>及时</t>
  </si>
  <si>
    <t>完成项目个数</t>
  </si>
  <si>
    <t>2个</t>
  </si>
  <si>
    <t>完成流域综合治理面积</t>
  </si>
  <si>
    <t>16平方公里</t>
  </si>
  <si>
    <t>履职效果目标</t>
  </si>
  <si>
    <t>完善设施建设、改善工作生活环境</t>
  </si>
  <si>
    <t>改善</t>
  </si>
  <si>
    <t>促进水保事业有序发展</t>
  </si>
  <si>
    <t>促进</t>
  </si>
  <si>
    <t>保证水土流失得到有效控制</t>
  </si>
  <si>
    <t>保证</t>
  </si>
  <si>
    <t>服务对象满意度</t>
  </si>
  <si>
    <t>受益对象满意度</t>
  </si>
  <si>
    <t>≥93%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</si>
  <si>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</si>
  <si>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</si>
  <si>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</si>
  <si>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</si>
  <si>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</si>
  <si>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</si>
  <si>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</si>
  <si>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</si>
  <si>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</si>
  <si>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</si>
  <si>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</si>
  <si>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淤地坝安全运行维修经费</t>
  </si>
  <si>
    <t>项目负责人及联系电话</t>
  </si>
  <si>
    <t>张国俭    0934-5121502</t>
  </si>
  <si>
    <t>主管部门</t>
  </si>
  <si>
    <t>实施单位</t>
  </si>
  <si>
    <t>华池县水务局              华池县水土保持管理局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</si>
  <si>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</si>
  <si>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</si>
  <si>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</si>
  <si>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</si>
  <si>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</si>
  <si>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</si>
  <si>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目标1：确保全县竣工淤地坝工程顺利实施、安全运行、安全度汛，充分发挥效益，使受益群众能够   满意；年度投资计划执行良好，保障建设质量和效益，有效控制投资概算，完工项目可初步发挥效益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</si>
  <si>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</si>
  <si>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</si>
  <si>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</si>
  <si>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</si>
  <si>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</si>
  <si>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</si>
  <si>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</si>
  <si>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指标1：项目成本控制额</t>
  </si>
  <si>
    <r>
      <rPr>
        <sz val="10"/>
        <color rgb="FF000000"/>
        <rFont val="Times New Roman"/>
        <charset val="0"/>
      </rPr>
      <t>213.9</t>
    </r>
    <r>
      <rPr>
        <sz val="10"/>
        <color rgb="FF000000"/>
        <rFont val="宋体"/>
        <charset val="0"/>
      </rPr>
      <t>万元</t>
    </r>
  </si>
  <si>
    <t>社会成本</t>
  </si>
  <si>
    <t>指标1：</t>
  </si>
  <si>
    <t>生态成本</t>
  </si>
  <si>
    <t>产出指标</t>
  </si>
  <si>
    <t>数量指标</t>
  </si>
  <si>
    <t>指标1：保障竣工淤地坝安全运行数量</t>
  </si>
  <si>
    <r>
      <rPr>
        <sz val="10"/>
        <color rgb="FF000000"/>
        <rFont val="Times New Roman"/>
        <charset val="0"/>
      </rPr>
      <t>119</t>
    </r>
    <r>
      <rPr>
        <sz val="10"/>
        <color indexed="8"/>
        <rFont val="宋体"/>
        <charset val="134"/>
      </rPr>
      <t>座</t>
    </r>
  </si>
  <si>
    <t>质量指标</t>
  </si>
  <si>
    <t>指标1：年度建设任务量、工程质量合格率</t>
  </si>
  <si>
    <t>时效指标</t>
  </si>
  <si>
    <t>指标1：淤地坝度汛维修及时性</t>
  </si>
  <si>
    <t>效益指标</t>
  </si>
  <si>
    <t>经济效益
指标</t>
  </si>
  <si>
    <t>社会效益
指标</t>
  </si>
  <si>
    <t>指标1：保障淤地坝安全运行、安全度汛</t>
  </si>
  <si>
    <t>保障</t>
  </si>
  <si>
    <t>生态效益
指标</t>
  </si>
  <si>
    <t>可持续影响
指标</t>
  </si>
  <si>
    <t>满意度指标</t>
  </si>
  <si>
    <t>服务对象满度
指标</t>
  </si>
  <si>
    <t>指标1：受益农户满意度调查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</si>
  <si>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0"/>
      </rPr>
      <t>95%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</si>
</sst>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2"/>
      <color rgb="FF000000"/>
      <name val="Times New Roman"/>
      <charset val="0"/>
    </font>
    <font>
      <sz val="10"/>
      <color rgb="FF000000"/>
      <name val="Times New Roman"/>
      <charset val="0"/>
    </font>
    <font>
      <sz val="10"/>
      <color rgb="FF000000"/>
      <name val="SimSun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indexed="8"/>
      <name val="宋体"/>
      <charset val="134"/>
    </font>
    <font>
      <sz val="10"/>
      <color rgb="FF00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10" fillId="0" borderId="3" xfId="49" applyNumberFormat="1" applyFont="1" applyFill="1" applyBorder="1" applyAlignment="1">
      <alignment horizontal="center" vertical="center" wrapText="1"/>
    </xf>
    <xf numFmtId="9" fontId="10" fillId="0" borderId="5" xfId="49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right" vertical="top" wrapText="1"/>
    </xf>
    <xf numFmtId="0" fontId="8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center"/>
    </xf>
    <xf numFmtId="0" fontId="14" fillId="2" borderId="1" xfId="0" applyFont="1" applyFill="1" applyBorder="1" applyAlignment="1">
      <alignment horizontal="justify" vertical="top"/>
    </xf>
    <xf numFmtId="176" fontId="14" fillId="2" borderId="1" xfId="0" applyNumberFormat="1" applyFont="1" applyFill="1" applyBorder="1" applyAlignment="1">
      <alignment horizontal="right" vertical="top"/>
    </xf>
    <xf numFmtId="0" fontId="16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right" vertical="top"/>
    </xf>
    <xf numFmtId="0" fontId="17" fillId="3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176" fontId="13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2"/>
    </xf>
    <xf numFmtId="176" fontId="14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8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176" fontId="1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q\&#27700;&#21153;&#23616;&#37096;&#38376;&#65288;&#21333;&#20301;&#65289;&#39044;&#31639;&#20844;&#24320;&#34920;%20(1)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单位预算公开审核表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表十一"/>
      <sheetName val="表十二"/>
      <sheetName val="整体支出绩效目标表"/>
      <sheetName val="项目支出绩效目标表"/>
    </sheetNames>
    <sheetDataSet>
      <sheetData sheetId="0"/>
      <sheetData sheetId="1">
        <row r="5">
          <cell r="B5">
            <v>934</v>
          </cell>
        </row>
        <row r="12">
          <cell r="D12">
            <v>116.5953502</v>
          </cell>
        </row>
        <row r="14">
          <cell r="D14">
            <v>36.6882483</v>
          </cell>
        </row>
        <row r="17">
          <cell r="D17">
            <v>731.25</v>
          </cell>
        </row>
        <row r="24">
          <cell r="D24">
            <v>49.4699046</v>
          </cell>
        </row>
      </sheetData>
      <sheetData sheetId="2"/>
      <sheetData sheetId="3">
        <row r="8">
          <cell r="C8">
            <v>65.9598728</v>
          </cell>
        </row>
        <row r="9">
          <cell r="C9">
            <v>32.9799364</v>
          </cell>
        </row>
        <row r="11">
          <cell r="C11">
            <v>13.1208</v>
          </cell>
        </row>
        <row r="13">
          <cell r="C13">
            <v>4.534741</v>
          </cell>
        </row>
        <row r="16">
          <cell r="C16">
            <v>36.6882483</v>
          </cell>
        </row>
        <row r="20">
          <cell r="C20">
            <v>541.25</v>
          </cell>
          <cell r="D20">
            <v>190</v>
          </cell>
        </row>
        <row r="23">
          <cell r="C23">
            <v>49.4699046</v>
          </cell>
        </row>
      </sheetData>
      <sheetData sheetId="4"/>
      <sheetData sheetId="5"/>
      <sheetData sheetId="6"/>
      <sheetData sheetId="7">
        <row r="8">
          <cell r="D8">
            <v>65.9598728</v>
          </cell>
        </row>
        <row r="9">
          <cell r="D9">
            <v>32.9799364</v>
          </cell>
        </row>
        <row r="10">
          <cell r="D10">
            <v>4.534741</v>
          </cell>
        </row>
        <row r="11">
          <cell r="D11">
            <v>25.7532483</v>
          </cell>
        </row>
        <row r="12">
          <cell r="D12">
            <v>10.935</v>
          </cell>
        </row>
        <row r="13">
          <cell r="D13">
            <v>43.645385</v>
          </cell>
        </row>
        <row r="14">
          <cell r="D14">
            <v>203.6592</v>
          </cell>
        </row>
        <row r="15">
          <cell r="D15">
            <v>192.54462</v>
          </cell>
        </row>
        <row r="16">
          <cell r="D16">
            <v>5.9430573</v>
          </cell>
        </row>
        <row r="17">
          <cell r="D17">
            <v>49.4699046</v>
          </cell>
        </row>
        <row r="19">
          <cell r="D19">
            <v>1.72</v>
          </cell>
        </row>
        <row r="20">
          <cell r="D20">
            <v>11.4</v>
          </cell>
        </row>
        <row r="21">
          <cell r="D21">
            <v>33.016985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K6" sqref="K6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11" t="s">
        <v>0</v>
      </c>
    </row>
    <row r="2" ht="36.75" customHeight="1" spans="1: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ht="23.25" customHeight="1" spans="1:1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ht="24.75" customHeight="1" spans="1:6">
      <c r="A4" s="113" t="s">
        <v>3</v>
      </c>
      <c r="B4" s="113"/>
      <c r="C4" s="113"/>
      <c r="D4" s="113"/>
      <c r="E4" s="113"/>
      <c r="F4" s="113"/>
    </row>
    <row r="5" ht="33" customHeight="1" spans="1:25">
      <c r="A5" s="114"/>
      <c r="B5" s="114" t="s">
        <v>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 t="s">
        <v>5</v>
      </c>
      <c r="S5" s="114"/>
      <c r="T5" s="114"/>
      <c r="U5" s="114"/>
      <c r="V5" s="114"/>
      <c r="W5" s="114" t="s">
        <v>6</v>
      </c>
      <c r="X5" s="114"/>
      <c r="Y5" s="114"/>
    </row>
    <row r="6" ht="166.5" customHeight="1" spans="1:25">
      <c r="A6" s="115" t="s">
        <v>7</v>
      </c>
      <c r="B6" s="116" t="s">
        <v>8</v>
      </c>
      <c r="C6" s="116" t="s">
        <v>9</v>
      </c>
      <c r="D6" s="117" t="s">
        <v>10</v>
      </c>
      <c r="E6" s="117" t="s">
        <v>11</v>
      </c>
      <c r="F6" s="117" t="s">
        <v>12</v>
      </c>
      <c r="G6" s="116" t="s">
        <v>13</v>
      </c>
      <c r="H6" s="116" t="s">
        <v>14</v>
      </c>
      <c r="I6" s="116" t="s">
        <v>15</v>
      </c>
      <c r="J6" s="116" t="s">
        <v>16</v>
      </c>
      <c r="K6" s="116" t="s">
        <v>17</v>
      </c>
      <c r="L6" s="116" t="s">
        <v>18</v>
      </c>
      <c r="M6" s="116" t="s">
        <v>19</v>
      </c>
      <c r="N6" s="116" t="s">
        <v>20</v>
      </c>
      <c r="O6" s="116" t="s">
        <v>21</v>
      </c>
      <c r="P6" s="116" t="s">
        <v>22</v>
      </c>
      <c r="Q6" s="116" t="s">
        <v>23</v>
      </c>
      <c r="R6" s="116" t="s">
        <v>24</v>
      </c>
      <c r="S6" s="116" t="s">
        <v>25</v>
      </c>
      <c r="T6" s="116" t="s">
        <v>26</v>
      </c>
      <c r="U6" s="116" t="s">
        <v>27</v>
      </c>
      <c r="V6" s="116" t="s">
        <v>28</v>
      </c>
      <c r="W6" s="116" t="s">
        <v>29</v>
      </c>
      <c r="X6" s="116" t="s">
        <v>30</v>
      </c>
      <c r="Y6" s="116" t="s">
        <v>31</v>
      </c>
    </row>
    <row r="7" ht="41.25" customHeight="1" spans="1:25">
      <c r="A7" s="114" t="s">
        <v>32</v>
      </c>
      <c r="B7" s="118" t="s">
        <v>33</v>
      </c>
      <c r="C7" s="118" t="s">
        <v>33</v>
      </c>
      <c r="D7" s="118" t="s">
        <v>33</v>
      </c>
      <c r="E7" s="118" t="s">
        <v>33</v>
      </c>
      <c r="F7" s="118" t="s">
        <v>33</v>
      </c>
      <c r="G7" s="118" t="s">
        <v>33</v>
      </c>
      <c r="H7" s="118" t="s">
        <v>33</v>
      </c>
      <c r="I7" s="118" t="s">
        <v>33</v>
      </c>
      <c r="J7" s="118" t="s">
        <v>33</v>
      </c>
      <c r="K7" s="118" t="s">
        <v>33</v>
      </c>
      <c r="L7" s="118" t="s">
        <v>33</v>
      </c>
      <c r="M7" s="118" t="s">
        <v>33</v>
      </c>
      <c r="N7" s="118" t="s">
        <v>33</v>
      </c>
      <c r="O7" s="118" t="s">
        <v>33</v>
      </c>
      <c r="P7" s="118" t="s">
        <v>33</v>
      </c>
      <c r="Q7" s="118" t="s">
        <v>33</v>
      </c>
      <c r="R7" s="118" t="s">
        <v>33</v>
      </c>
      <c r="S7" s="118" t="s">
        <v>33</v>
      </c>
      <c r="T7" s="118" t="s">
        <v>33</v>
      </c>
      <c r="U7" s="118" t="s">
        <v>33</v>
      </c>
      <c r="V7" s="118" t="s">
        <v>33</v>
      </c>
      <c r="W7" s="118" t="s">
        <v>33</v>
      </c>
      <c r="X7" s="118" t="s">
        <v>33</v>
      </c>
      <c r="Y7" s="118" t="s">
        <v>33</v>
      </c>
    </row>
    <row r="8" ht="102.75" customHeight="1" spans="1:25">
      <c r="A8" s="119" t="s">
        <v>34</v>
      </c>
      <c r="B8" s="120" t="s">
        <v>35</v>
      </c>
      <c r="C8" s="121"/>
      <c r="D8" s="121"/>
      <c r="E8" s="121"/>
      <c r="F8" s="119" t="s">
        <v>36</v>
      </c>
      <c r="G8" s="120" t="s">
        <v>35</v>
      </c>
      <c r="H8" s="121"/>
      <c r="I8" s="121"/>
      <c r="J8" s="121"/>
      <c r="K8" s="119" t="s">
        <v>37</v>
      </c>
      <c r="L8" s="120" t="s">
        <v>35</v>
      </c>
      <c r="M8" s="119"/>
      <c r="N8" s="119"/>
      <c r="O8" s="119"/>
      <c r="P8" s="119" t="s">
        <v>38</v>
      </c>
      <c r="Q8" s="120" t="s">
        <v>35</v>
      </c>
      <c r="R8" s="119"/>
      <c r="S8" s="119"/>
      <c r="T8" s="119"/>
      <c r="U8" s="119" t="s">
        <v>39</v>
      </c>
      <c r="V8" s="120" t="s">
        <v>35</v>
      </c>
      <c r="W8" s="119"/>
      <c r="X8" s="119"/>
      <c r="Y8" s="119"/>
    </row>
    <row r="9" ht="38.25" customHeight="1" spans="1:25">
      <c r="A9" s="119"/>
      <c r="B9" s="121" t="s">
        <v>40</v>
      </c>
      <c r="C9" s="121"/>
      <c r="D9" s="121"/>
      <c r="E9" s="121"/>
      <c r="F9" s="114"/>
      <c r="G9" s="121" t="s">
        <v>40</v>
      </c>
      <c r="H9" s="121"/>
      <c r="I9" s="121"/>
      <c r="J9" s="121"/>
      <c r="K9" s="119"/>
      <c r="L9" s="124" t="s">
        <v>40</v>
      </c>
      <c r="M9" s="119"/>
      <c r="N9" s="119"/>
      <c r="O9" s="119"/>
      <c r="P9" s="119"/>
      <c r="Q9" s="124" t="s">
        <v>40</v>
      </c>
      <c r="R9" s="119"/>
      <c r="S9" s="119"/>
      <c r="T9" s="119"/>
      <c r="U9" s="119"/>
      <c r="V9" s="121" t="s">
        <v>40</v>
      </c>
      <c r="W9" s="119"/>
      <c r="X9" s="119"/>
      <c r="Y9" s="119"/>
    </row>
    <row r="10" ht="61.5" customHeight="1" spans="1:25">
      <c r="A10" s="122" t="s">
        <v>41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</sheetData>
  <mergeCells count="22">
    <mergeCell ref="A2:Y2"/>
    <mergeCell ref="A3:K3"/>
    <mergeCell ref="A4:F4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3" sqref="E13"/>
    </sheetView>
  </sheetViews>
  <sheetFormatPr defaultColWidth="9" defaultRowHeight="13.5" outlineLevelCol="4"/>
  <cols>
    <col min="1" max="1" width="21.625" customWidth="1"/>
    <col min="2" max="2" width="24.375" customWidth="1"/>
    <col min="3" max="3" width="9.125" customWidth="1"/>
    <col min="4" max="4" width="10.25" customWidth="1"/>
    <col min="5" max="5" width="14.5" customWidth="1"/>
  </cols>
  <sheetData>
    <row r="1" ht="20.25" spans="1:5">
      <c r="A1" s="51" t="s">
        <v>285</v>
      </c>
      <c r="B1" s="51"/>
      <c r="C1" s="51"/>
      <c r="D1" s="51"/>
      <c r="E1" s="51"/>
    </row>
    <row r="2" spans="1:5">
      <c r="A2" s="52"/>
      <c r="B2" s="53"/>
      <c r="C2" s="53"/>
      <c r="D2" s="53"/>
      <c r="E2" s="53" t="s">
        <v>43</v>
      </c>
    </row>
    <row r="3" spans="1:5">
      <c r="A3" s="61" t="s">
        <v>286</v>
      </c>
      <c r="B3" s="61" t="s">
        <v>46</v>
      </c>
      <c r="C3" s="61" t="s">
        <v>142</v>
      </c>
      <c r="D3" s="61" t="s">
        <v>117</v>
      </c>
      <c r="E3" s="61" t="s">
        <v>118</v>
      </c>
    </row>
    <row r="4" spans="1:5">
      <c r="A4" s="61" t="s">
        <v>96</v>
      </c>
      <c r="B4" s="61" t="s">
        <v>96</v>
      </c>
      <c r="C4" s="61">
        <v>1</v>
      </c>
      <c r="D4" s="61">
        <v>2</v>
      </c>
      <c r="E4" s="61">
        <v>3</v>
      </c>
    </row>
    <row r="5" spans="1:5">
      <c r="A5" s="62"/>
      <c r="B5" s="63" t="s">
        <v>182</v>
      </c>
      <c r="C5" s="64"/>
      <c r="D5" s="64"/>
      <c r="E5" s="65"/>
    </row>
    <row r="6" spans="1:5">
      <c r="A6" s="66">
        <v>1</v>
      </c>
      <c r="B6" s="59" t="s">
        <v>287</v>
      </c>
      <c r="C6" s="58"/>
      <c r="D6" s="58"/>
      <c r="E6" s="67"/>
    </row>
    <row r="7" spans="1:5">
      <c r="A7" s="66">
        <v>2</v>
      </c>
      <c r="B7" s="59" t="s">
        <v>288</v>
      </c>
      <c r="C7" s="58"/>
      <c r="D7" s="58"/>
      <c r="E7" s="67"/>
    </row>
    <row r="8" spans="1:5">
      <c r="A8" s="66">
        <v>3</v>
      </c>
      <c r="B8" s="59" t="s">
        <v>289</v>
      </c>
      <c r="C8" s="58"/>
      <c r="D8" s="58"/>
      <c r="E8" s="67"/>
    </row>
    <row r="9" spans="1:5">
      <c r="A9" s="66">
        <v>4</v>
      </c>
      <c r="B9" s="59" t="s">
        <v>290</v>
      </c>
      <c r="C9" s="58"/>
      <c r="D9" s="58"/>
      <c r="E9" s="67"/>
    </row>
    <row r="10" spans="1:5">
      <c r="A10" s="66">
        <v>5</v>
      </c>
      <c r="B10" s="59" t="s">
        <v>291</v>
      </c>
      <c r="C10" s="58"/>
      <c r="D10" s="58"/>
      <c r="E10" s="67"/>
    </row>
    <row r="11" spans="1:5">
      <c r="A11" s="66">
        <v>6</v>
      </c>
      <c r="B11" s="59" t="s">
        <v>292</v>
      </c>
      <c r="C11" s="58"/>
      <c r="D11" s="58"/>
      <c r="E11" s="67"/>
    </row>
    <row r="12" spans="1:5">
      <c r="A12" s="66">
        <v>7</v>
      </c>
      <c r="B12" s="59" t="s">
        <v>293</v>
      </c>
      <c r="C12" s="58"/>
      <c r="D12" s="58"/>
      <c r="E12" s="67"/>
    </row>
    <row r="13" spans="1:5">
      <c r="A13" s="66">
        <v>8</v>
      </c>
      <c r="B13" s="59" t="s">
        <v>294</v>
      </c>
      <c r="C13" s="58"/>
      <c r="D13" s="58"/>
      <c r="E13" s="67"/>
    </row>
    <row r="14" spans="1:5">
      <c r="A14" s="66">
        <v>9</v>
      </c>
      <c r="B14" s="59" t="s">
        <v>295</v>
      </c>
      <c r="C14" s="58"/>
      <c r="D14" s="58"/>
      <c r="E14" s="67"/>
    </row>
    <row r="15" spans="1:5">
      <c r="A15" s="66">
        <v>10</v>
      </c>
      <c r="B15" s="59" t="s">
        <v>296</v>
      </c>
      <c r="C15" s="58"/>
      <c r="D15" s="58"/>
      <c r="E15" s="67"/>
    </row>
    <row r="16" spans="1:5">
      <c r="A16" s="66">
        <v>11</v>
      </c>
      <c r="B16" s="59" t="s">
        <v>297</v>
      </c>
      <c r="C16" s="58"/>
      <c r="D16" s="58"/>
      <c r="E16" s="67"/>
    </row>
    <row r="17" spans="1:5">
      <c r="A17" s="66">
        <v>12</v>
      </c>
      <c r="B17" s="59" t="s">
        <v>298</v>
      </c>
      <c r="C17" s="58"/>
      <c r="D17" s="58"/>
      <c r="E17" s="67"/>
    </row>
    <row r="18" spans="1:5">
      <c r="A18" s="66">
        <v>13</v>
      </c>
      <c r="B18" s="59" t="s">
        <v>299</v>
      </c>
      <c r="C18" s="58"/>
      <c r="D18" s="58"/>
      <c r="E18" s="67"/>
    </row>
    <row r="19" spans="1:5">
      <c r="A19" s="66">
        <v>14</v>
      </c>
      <c r="B19" s="59" t="s">
        <v>300</v>
      </c>
      <c r="C19" s="58"/>
      <c r="D19" s="58"/>
      <c r="E19" s="67"/>
    </row>
    <row r="20" spans="1:5">
      <c r="A20" s="66">
        <v>15</v>
      </c>
      <c r="B20" s="59" t="s">
        <v>301</v>
      </c>
      <c r="C20" s="58"/>
      <c r="D20" s="58"/>
      <c r="E20" s="67"/>
    </row>
    <row r="21" spans="1:1">
      <c r="A21" s="60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8" sqref="B8"/>
    </sheetView>
  </sheetViews>
  <sheetFormatPr defaultColWidth="9" defaultRowHeight="13.5" outlineLevelCol="1"/>
  <cols>
    <col min="1" max="1" width="30.125" customWidth="1"/>
    <col min="2" max="2" width="28.75" customWidth="1"/>
  </cols>
  <sheetData>
    <row r="1" ht="20.25" spans="1:2">
      <c r="A1" s="51" t="s">
        <v>302</v>
      </c>
      <c r="B1" s="51"/>
    </row>
    <row r="2" spans="1:2">
      <c r="A2" s="52"/>
      <c r="B2" s="53" t="s">
        <v>43</v>
      </c>
    </row>
    <row r="3" ht="15" customHeight="1" spans="1:2">
      <c r="A3" s="54" t="s">
        <v>303</v>
      </c>
      <c r="B3" s="55" t="s">
        <v>304</v>
      </c>
    </row>
    <row r="4" ht="29" customHeight="1" spans="1:2">
      <c r="A4" s="54"/>
      <c r="B4" s="55"/>
    </row>
    <row r="5" spans="1:2">
      <c r="A5" s="56" t="s">
        <v>96</v>
      </c>
      <c r="B5" s="55">
        <v>1</v>
      </c>
    </row>
    <row r="6" ht="42" customHeight="1" spans="1:2">
      <c r="A6" s="57" t="s">
        <v>187</v>
      </c>
      <c r="B6" s="58"/>
    </row>
    <row r="7" ht="42" customHeight="1" spans="1:2">
      <c r="A7" s="59" t="s">
        <v>305</v>
      </c>
      <c r="B7" s="58"/>
    </row>
    <row r="8" ht="42" customHeight="1" spans="1:2">
      <c r="A8" s="59"/>
      <c r="B8" s="58"/>
    </row>
    <row r="9" ht="42" customHeight="1" spans="1:2">
      <c r="A9" s="59"/>
      <c r="B9" s="58"/>
    </row>
    <row r="10" ht="42" customHeight="1" spans="1:2">
      <c r="A10" s="59"/>
      <c r="B10" s="58"/>
    </row>
    <row r="11" ht="42" customHeight="1" spans="1:2">
      <c r="A11" s="59"/>
      <c r="B11" s="58"/>
    </row>
    <row r="12" ht="42" customHeight="1" spans="1:2">
      <c r="A12" s="59"/>
      <c r="B12" s="58"/>
    </row>
    <row r="13" ht="42" customHeight="1" spans="1:2">
      <c r="A13" s="59"/>
      <c r="B13" s="58"/>
    </row>
    <row r="14" ht="42" customHeight="1" spans="1:2">
      <c r="A14" s="59"/>
      <c r="B14" s="58"/>
    </row>
    <row r="15" ht="42" customHeight="1" spans="1:2">
      <c r="A15" s="59"/>
      <c r="B15" s="58"/>
    </row>
    <row r="16" ht="42" customHeight="1" spans="1:1">
      <c r="A16" s="6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4" sqref="D24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51" t="s">
        <v>306</v>
      </c>
      <c r="B1" s="51"/>
      <c r="C1" s="51"/>
      <c r="D1" s="51"/>
      <c r="E1" s="51"/>
    </row>
    <row r="2" spans="1:5">
      <c r="A2" s="52"/>
      <c r="B2" s="53"/>
      <c r="C2" s="53"/>
      <c r="D2" s="53"/>
      <c r="E2" s="53" t="s">
        <v>43</v>
      </c>
    </row>
    <row r="3" spans="1:5">
      <c r="A3" s="61" t="s">
        <v>181</v>
      </c>
      <c r="B3" s="61" t="s">
        <v>142</v>
      </c>
      <c r="C3" s="61" t="s">
        <v>307</v>
      </c>
      <c r="D3" s="61" t="s">
        <v>308</v>
      </c>
      <c r="E3" s="61" t="s">
        <v>309</v>
      </c>
    </row>
    <row r="4" spans="1:5">
      <c r="A4" s="61" t="s">
        <v>96</v>
      </c>
      <c r="B4" s="61">
        <v>1</v>
      </c>
      <c r="C4" s="61">
        <v>2</v>
      </c>
      <c r="D4" s="61">
        <v>3</v>
      </c>
      <c r="E4" s="61">
        <v>4</v>
      </c>
    </row>
    <row r="5" spans="1:5">
      <c r="A5" s="57" t="s">
        <v>187</v>
      </c>
      <c r="B5" s="58"/>
      <c r="C5" s="58"/>
      <c r="D5" s="58"/>
      <c r="E5" s="58"/>
    </row>
    <row r="6" spans="1:5">
      <c r="A6" s="59" t="s">
        <v>305</v>
      </c>
      <c r="B6" s="58"/>
      <c r="C6" s="58"/>
      <c r="D6" s="58"/>
      <c r="E6" s="58"/>
    </row>
    <row r="7" spans="1:5">
      <c r="A7" s="59"/>
      <c r="B7" s="58"/>
      <c r="C7" s="58"/>
      <c r="D7" s="58"/>
      <c r="E7" s="58"/>
    </row>
    <row r="8" spans="1:5">
      <c r="A8" s="59"/>
      <c r="B8" s="58"/>
      <c r="C8" s="58"/>
      <c r="D8" s="58"/>
      <c r="E8" s="58"/>
    </row>
    <row r="9" spans="1:5">
      <c r="A9" s="59"/>
      <c r="B9" s="58"/>
      <c r="C9" s="58"/>
      <c r="D9" s="58"/>
      <c r="E9" s="58"/>
    </row>
    <row r="10" spans="1:5">
      <c r="A10" s="59"/>
      <c r="B10" s="58"/>
      <c r="C10" s="58"/>
      <c r="D10" s="58"/>
      <c r="E10" s="58"/>
    </row>
    <row r="11" spans="1:5">
      <c r="A11" s="59"/>
      <c r="B11" s="58"/>
      <c r="C11" s="58"/>
      <c r="D11" s="58"/>
      <c r="E11" s="58"/>
    </row>
    <row r="12" spans="1:5">
      <c r="A12" s="59"/>
      <c r="B12" s="58"/>
      <c r="C12" s="58"/>
      <c r="D12" s="58"/>
      <c r="E12" s="58"/>
    </row>
    <row r="13" spans="1:5">
      <c r="A13" s="59"/>
      <c r="B13" s="58"/>
      <c r="C13" s="58"/>
      <c r="D13" s="58"/>
      <c r="E13" s="58"/>
    </row>
    <row r="14" spans="1:5">
      <c r="A14" s="59"/>
      <c r="B14" s="58"/>
      <c r="C14" s="58"/>
      <c r="D14" s="58"/>
      <c r="E14" s="58"/>
    </row>
    <row r="15" spans="1:1">
      <c r="A15" s="60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8" sqref="A8"/>
    </sheetView>
  </sheetViews>
  <sheetFormatPr defaultColWidth="9" defaultRowHeight="13.5" outlineLevelCol="1"/>
  <cols>
    <col min="1" max="1" width="24.625" customWidth="1"/>
    <col min="2" max="2" width="29" customWidth="1"/>
  </cols>
  <sheetData>
    <row r="1" ht="20.25" spans="1:2">
      <c r="A1" s="51" t="s">
        <v>310</v>
      </c>
      <c r="B1" s="51"/>
    </row>
    <row r="2" spans="1:2">
      <c r="A2" s="52"/>
      <c r="B2" s="53" t="s">
        <v>43</v>
      </c>
    </row>
    <row r="3" ht="15" customHeight="1" spans="1:2">
      <c r="A3" s="54" t="s">
        <v>303</v>
      </c>
      <c r="B3" s="55" t="s">
        <v>304</v>
      </c>
    </row>
    <row r="4" spans="1:2">
      <c r="A4" s="54"/>
      <c r="B4" s="55"/>
    </row>
    <row r="5" spans="1:2">
      <c r="A5" s="56" t="s">
        <v>96</v>
      </c>
      <c r="B5" s="55">
        <v>1</v>
      </c>
    </row>
    <row r="6" spans="1:2">
      <c r="A6" s="57" t="s">
        <v>187</v>
      </c>
      <c r="B6" s="58"/>
    </row>
    <row r="7" spans="1:2">
      <c r="A7" s="59" t="s">
        <v>305</v>
      </c>
      <c r="B7" s="58"/>
    </row>
    <row r="8" spans="1:2">
      <c r="A8" s="59"/>
      <c r="B8" s="58"/>
    </row>
    <row r="9" spans="1:2">
      <c r="A9" s="59"/>
      <c r="B9" s="58"/>
    </row>
    <row r="10" spans="1:2">
      <c r="A10" s="59"/>
      <c r="B10" s="58"/>
    </row>
    <row r="11" spans="1:2">
      <c r="A11" s="59"/>
      <c r="B11" s="58"/>
    </row>
    <row r="12" spans="1:2">
      <c r="A12" s="59"/>
      <c r="B12" s="58"/>
    </row>
    <row r="13" spans="1:2">
      <c r="A13" s="59"/>
      <c r="B13" s="58"/>
    </row>
    <row r="14" spans="1:2">
      <c r="A14" s="59"/>
      <c r="B14" s="58"/>
    </row>
    <row r="15" spans="1:2">
      <c r="A15" s="59"/>
      <c r="B15" s="58"/>
    </row>
    <row r="16" spans="1:1">
      <c r="A16" s="6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B4" sqref="B4:G6"/>
    </sheetView>
  </sheetViews>
  <sheetFormatPr defaultColWidth="9" defaultRowHeight="13.5" outlineLevelCol="6"/>
  <cols>
    <col min="2" max="2" width="13.625" customWidth="1"/>
    <col min="3" max="3" width="11.5" customWidth="1"/>
    <col min="4" max="4" width="5.125" customWidth="1"/>
    <col min="5" max="5" width="17.625" customWidth="1"/>
    <col min="6" max="6" width="15.25" customWidth="1"/>
  </cols>
  <sheetData>
    <row r="1" ht="18.75" spans="1:7">
      <c r="A1" s="2" t="s">
        <v>311</v>
      </c>
      <c r="B1" s="2"/>
      <c r="C1" s="2"/>
      <c r="D1" s="2"/>
      <c r="E1" s="2"/>
      <c r="F1" s="2"/>
      <c r="G1" s="2"/>
    </row>
    <row r="2" ht="14.25" spans="1:7">
      <c r="A2" s="25" t="s">
        <v>312</v>
      </c>
      <c r="B2" s="25"/>
      <c r="C2" s="25"/>
      <c r="D2" s="25"/>
      <c r="E2" s="25"/>
      <c r="F2" s="25"/>
      <c r="G2" s="25"/>
    </row>
    <row r="3" ht="20" customHeight="1" spans="1:7">
      <c r="A3" s="26" t="s">
        <v>313</v>
      </c>
      <c r="B3" s="26"/>
      <c r="C3" s="26"/>
      <c r="D3" s="26" t="s">
        <v>284</v>
      </c>
      <c r="E3" s="26"/>
      <c r="F3" s="26"/>
      <c r="G3" s="26"/>
    </row>
    <row r="4" ht="20" customHeight="1" spans="1:7">
      <c r="A4" s="26" t="s">
        <v>314</v>
      </c>
      <c r="B4" s="27" t="s">
        <v>315</v>
      </c>
      <c r="C4" s="28"/>
      <c r="D4" s="28"/>
      <c r="E4" s="28"/>
      <c r="F4" s="28"/>
      <c r="G4" s="29"/>
    </row>
    <row r="5" ht="20" customHeight="1" spans="1:7">
      <c r="A5" s="26"/>
      <c r="B5" s="30"/>
      <c r="C5" s="31"/>
      <c r="D5" s="31"/>
      <c r="E5" s="31"/>
      <c r="F5" s="31"/>
      <c r="G5" s="32"/>
    </row>
    <row r="6" ht="36" customHeight="1" spans="1:7">
      <c r="A6" s="26"/>
      <c r="B6" s="33"/>
      <c r="C6" s="34"/>
      <c r="D6" s="34"/>
      <c r="E6" s="34"/>
      <c r="F6" s="34"/>
      <c r="G6" s="35"/>
    </row>
    <row r="7" ht="20" customHeight="1" spans="1:7">
      <c r="A7" s="26" t="s">
        <v>316</v>
      </c>
      <c r="B7" s="26" t="s">
        <v>317</v>
      </c>
      <c r="C7" s="26"/>
      <c r="D7" s="26"/>
      <c r="E7" s="26" t="s">
        <v>318</v>
      </c>
      <c r="F7" s="26" t="s">
        <v>319</v>
      </c>
      <c r="G7" s="26" t="s">
        <v>318</v>
      </c>
    </row>
    <row r="8" ht="20" customHeight="1" spans="1:7">
      <c r="A8" s="26"/>
      <c r="B8" s="26" t="s">
        <v>320</v>
      </c>
      <c r="C8" s="26" t="s">
        <v>321</v>
      </c>
      <c r="D8" s="26"/>
      <c r="E8" s="36">
        <f>表七!D6</f>
        <v>1343.9906342</v>
      </c>
      <c r="F8" s="26" t="s">
        <v>322</v>
      </c>
      <c r="G8" s="26">
        <v>0</v>
      </c>
    </row>
    <row r="9" ht="20" customHeight="1" spans="1:7">
      <c r="A9" s="26"/>
      <c r="B9" s="26"/>
      <c r="C9" s="26" t="s">
        <v>323</v>
      </c>
      <c r="D9" s="26"/>
      <c r="E9" s="36">
        <f>表七!E6</f>
        <v>125.16</v>
      </c>
      <c r="F9" s="26" t="s">
        <v>324</v>
      </c>
      <c r="G9" s="26">
        <v>0</v>
      </c>
    </row>
    <row r="10" ht="20" customHeight="1" spans="1:7">
      <c r="A10" s="26"/>
      <c r="B10" s="26"/>
      <c r="C10" s="26" t="s">
        <v>325</v>
      </c>
      <c r="D10" s="26"/>
      <c r="E10" s="37">
        <f>表七!C6</f>
        <v>1469.1506342</v>
      </c>
      <c r="F10" s="26" t="s">
        <v>326</v>
      </c>
      <c r="G10" s="26">
        <v>0</v>
      </c>
    </row>
    <row r="11" ht="20" customHeight="1" spans="1:7">
      <c r="A11" s="26"/>
      <c r="B11" s="26" t="s">
        <v>327</v>
      </c>
      <c r="C11" s="26"/>
      <c r="D11" s="26"/>
      <c r="E11" s="37">
        <f>表六!E6</f>
        <v>213.9</v>
      </c>
      <c r="F11" s="26" t="s">
        <v>328</v>
      </c>
      <c r="G11" s="26">
        <f>表四!B5</f>
        <v>1694.61</v>
      </c>
    </row>
    <row r="12" ht="20" customHeight="1" spans="1:7">
      <c r="A12" s="26"/>
      <c r="B12" s="26"/>
      <c r="C12" s="26"/>
      <c r="D12" s="26"/>
      <c r="E12" s="37"/>
      <c r="F12" s="26" t="s">
        <v>329</v>
      </c>
      <c r="G12" s="37">
        <f>表五!B7</f>
        <v>1694.6098301</v>
      </c>
    </row>
    <row r="13" ht="20" customHeight="1" spans="1:7">
      <c r="A13" s="38" t="s">
        <v>330</v>
      </c>
      <c r="B13" s="26" t="s">
        <v>331</v>
      </c>
      <c r="C13" s="26" t="s">
        <v>332</v>
      </c>
      <c r="D13" s="26"/>
      <c r="E13" s="26" t="s">
        <v>333</v>
      </c>
      <c r="F13" s="26" t="s">
        <v>334</v>
      </c>
      <c r="G13" s="26"/>
    </row>
    <row r="14" ht="20" customHeight="1" spans="1:7">
      <c r="A14" s="38"/>
      <c r="B14" s="26" t="s">
        <v>335</v>
      </c>
      <c r="C14" s="26" t="s">
        <v>336</v>
      </c>
      <c r="D14" s="26"/>
      <c r="E14" s="26" t="s">
        <v>337</v>
      </c>
      <c r="F14" s="26" t="s">
        <v>338</v>
      </c>
      <c r="G14" s="26"/>
    </row>
    <row r="15" ht="20" customHeight="1" spans="1:7">
      <c r="A15" s="38"/>
      <c r="B15" s="26"/>
      <c r="C15" s="26" t="s">
        <v>339</v>
      </c>
      <c r="D15" s="26"/>
      <c r="E15" s="26" t="s">
        <v>340</v>
      </c>
      <c r="F15" s="26" t="s">
        <v>341</v>
      </c>
      <c r="G15" s="26"/>
    </row>
    <row r="16" ht="20" customHeight="1" spans="1:7">
      <c r="A16" s="38"/>
      <c r="B16" s="26"/>
      <c r="C16" s="26" t="s">
        <v>342</v>
      </c>
      <c r="D16" s="26"/>
      <c r="E16" s="26" t="s">
        <v>343</v>
      </c>
      <c r="F16" s="26" t="s">
        <v>344</v>
      </c>
      <c r="G16" s="26"/>
    </row>
    <row r="17" ht="20" customHeight="1" spans="1:7">
      <c r="A17" s="38"/>
      <c r="B17" s="26"/>
      <c r="C17" s="39" t="s">
        <v>345</v>
      </c>
      <c r="D17" s="40"/>
      <c r="E17" s="26" t="s">
        <v>346</v>
      </c>
      <c r="F17" s="39" t="s">
        <v>347</v>
      </c>
      <c r="G17" s="40"/>
    </row>
    <row r="18" ht="20" customHeight="1" spans="1:7">
      <c r="A18" s="38"/>
      <c r="B18" s="26"/>
      <c r="C18" s="39" t="s">
        <v>348</v>
      </c>
      <c r="D18" s="40"/>
      <c r="E18" s="26" t="s">
        <v>349</v>
      </c>
      <c r="F18" s="39" t="s">
        <v>350</v>
      </c>
      <c r="G18" s="40"/>
    </row>
    <row r="19" ht="20" customHeight="1" spans="1:7">
      <c r="A19" s="38"/>
      <c r="B19" s="41" t="s">
        <v>351</v>
      </c>
      <c r="C19" s="26" t="s">
        <v>352</v>
      </c>
      <c r="D19" s="26"/>
      <c r="E19" s="26" t="s">
        <v>353</v>
      </c>
      <c r="F19" s="39" t="s">
        <v>354</v>
      </c>
      <c r="G19" s="40"/>
    </row>
    <row r="20" ht="20" customHeight="1" spans="1:7">
      <c r="A20" s="38"/>
      <c r="B20" s="42"/>
      <c r="C20" s="26"/>
      <c r="D20" s="26"/>
      <c r="E20" s="26" t="s">
        <v>355</v>
      </c>
      <c r="F20" s="43" t="s">
        <v>356</v>
      </c>
      <c r="G20" s="44"/>
    </row>
    <row r="21" ht="20" customHeight="1" spans="1:7">
      <c r="A21" s="38"/>
      <c r="B21" s="42"/>
      <c r="C21" s="26"/>
      <c r="D21" s="26"/>
      <c r="E21" s="40" t="s">
        <v>357</v>
      </c>
      <c r="F21" s="43" t="s">
        <v>358</v>
      </c>
      <c r="G21" s="44"/>
    </row>
    <row r="22" ht="20" customHeight="1" spans="1:7">
      <c r="A22" s="38"/>
      <c r="B22" s="42"/>
      <c r="C22" s="26"/>
      <c r="D22" s="26"/>
      <c r="E22" s="40" t="s">
        <v>359</v>
      </c>
      <c r="F22" s="45" t="s">
        <v>360</v>
      </c>
      <c r="G22" s="40"/>
    </row>
    <row r="23" ht="22.5" spans="1:7">
      <c r="A23" s="38"/>
      <c r="B23" s="42"/>
      <c r="C23" s="26" t="s">
        <v>361</v>
      </c>
      <c r="D23" s="26"/>
      <c r="E23" s="40" t="s">
        <v>362</v>
      </c>
      <c r="F23" s="46" t="s">
        <v>363</v>
      </c>
      <c r="G23" s="47"/>
    </row>
    <row r="24" spans="1:7">
      <c r="A24" s="38"/>
      <c r="B24" s="42"/>
      <c r="C24" s="26"/>
      <c r="D24" s="26"/>
      <c r="E24" s="40" t="s">
        <v>364</v>
      </c>
      <c r="F24" s="46" t="s">
        <v>365</v>
      </c>
      <c r="G24" s="44"/>
    </row>
    <row r="25" ht="22" customHeight="1" spans="1:7">
      <c r="A25" s="38"/>
      <c r="B25" s="42"/>
      <c r="C25" s="26"/>
      <c r="D25" s="26"/>
      <c r="E25" s="40" t="s">
        <v>366</v>
      </c>
      <c r="F25" s="39" t="s">
        <v>367</v>
      </c>
      <c r="G25" s="40"/>
    </row>
    <row r="26" ht="22" customHeight="1" spans="1:7">
      <c r="A26" s="38"/>
      <c r="B26" s="42"/>
      <c r="C26" s="26" t="s">
        <v>368</v>
      </c>
      <c r="D26" s="26"/>
      <c r="E26" s="40" t="s">
        <v>369</v>
      </c>
      <c r="F26" s="26" t="s">
        <v>370</v>
      </c>
      <c r="G26" s="26"/>
    </row>
    <row r="27" spans="1:7">
      <c r="A27" s="38"/>
      <c r="B27" s="42" t="s">
        <v>371</v>
      </c>
      <c r="C27" s="26" t="s">
        <v>372</v>
      </c>
      <c r="D27" s="26"/>
      <c r="E27" s="26" t="s">
        <v>373</v>
      </c>
      <c r="F27" s="26" t="s">
        <v>347</v>
      </c>
      <c r="G27" s="26"/>
    </row>
    <row r="28" spans="1:7">
      <c r="A28" s="38"/>
      <c r="B28" s="42"/>
      <c r="C28" s="26" t="s">
        <v>374</v>
      </c>
      <c r="D28" s="26"/>
      <c r="E28" s="26" t="s">
        <v>375</v>
      </c>
      <c r="F28" s="26" t="s">
        <v>376</v>
      </c>
      <c r="G28" s="26"/>
    </row>
    <row r="29" ht="22.5" spans="1:7">
      <c r="A29" s="38"/>
      <c r="B29" s="48"/>
      <c r="C29" s="26" t="s">
        <v>377</v>
      </c>
      <c r="D29" s="26"/>
      <c r="E29" s="26" t="s">
        <v>378</v>
      </c>
      <c r="F29" s="26" t="s">
        <v>347</v>
      </c>
      <c r="G29" s="26"/>
    </row>
    <row r="30" spans="1:7">
      <c r="A30" s="3" t="s">
        <v>379</v>
      </c>
      <c r="B30" s="3"/>
      <c r="C30" s="3"/>
      <c r="D30" s="3"/>
      <c r="E30" s="3"/>
      <c r="F30" s="3"/>
      <c r="G30" s="24"/>
    </row>
    <row r="31" spans="1:7">
      <c r="A31" s="3"/>
      <c r="B31" s="3"/>
      <c r="C31" s="3"/>
      <c r="D31" s="3"/>
      <c r="E31" s="3"/>
      <c r="F31" s="3"/>
      <c r="G31" s="24"/>
    </row>
    <row r="32" spans="1:7">
      <c r="A32" s="3"/>
      <c r="B32" s="3"/>
      <c r="C32" s="3"/>
      <c r="D32" s="3"/>
      <c r="E32" s="3"/>
      <c r="F32" s="3"/>
      <c r="G32" s="24"/>
    </row>
    <row r="33" spans="1:7">
      <c r="A33" s="3"/>
      <c r="B33" s="3"/>
      <c r="C33" s="3"/>
      <c r="D33" s="3"/>
      <c r="E33" s="3"/>
      <c r="F33" s="3"/>
      <c r="G33" s="24"/>
    </row>
    <row r="34" spans="1:7">
      <c r="A34" s="49"/>
      <c r="B34" s="49"/>
      <c r="C34" s="49"/>
      <c r="D34" s="49"/>
      <c r="E34" s="49"/>
      <c r="F34" s="49"/>
      <c r="G34" s="50"/>
    </row>
  </sheetData>
  <mergeCells count="48">
    <mergeCell ref="A1:G1"/>
    <mergeCell ref="A2:G2"/>
    <mergeCell ref="A3:C3"/>
    <mergeCell ref="D3:G3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B4:G6"/>
    <mergeCell ref="C19:D22"/>
    <mergeCell ref="C23:D25"/>
    <mergeCell ref="A30:G3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K19" sqref="K19"/>
    </sheetView>
  </sheetViews>
  <sheetFormatPr defaultColWidth="9" defaultRowHeight="13.5" outlineLevelCol="6"/>
  <cols>
    <col min="3" max="3" width="17.125" customWidth="1"/>
    <col min="5" max="5" width="12" customWidth="1"/>
    <col min="6" max="6" width="11.875" customWidth="1"/>
    <col min="7" max="7" width="10.875" customWidth="1"/>
  </cols>
  <sheetData>
    <row r="1" ht="29" customHeight="1" spans="1:7">
      <c r="A1" s="1" t="s">
        <v>380</v>
      </c>
      <c r="B1" s="2"/>
      <c r="C1" s="2"/>
      <c r="D1" s="2"/>
      <c r="E1" s="2"/>
      <c r="F1" s="2"/>
      <c r="G1" s="2"/>
    </row>
    <row r="2" ht="33" customHeight="1" spans="1:7">
      <c r="A2" s="3" t="s">
        <v>381</v>
      </c>
      <c r="B2" s="3"/>
      <c r="C2" s="4" t="s">
        <v>382</v>
      </c>
      <c r="D2" s="4"/>
      <c r="E2" s="3" t="s">
        <v>383</v>
      </c>
      <c r="F2" s="3" t="s">
        <v>384</v>
      </c>
      <c r="G2" s="3"/>
    </row>
    <row r="3" ht="27" customHeight="1" spans="1:7">
      <c r="A3" s="3" t="s">
        <v>385</v>
      </c>
      <c r="B3" s="3"/>
      <c r="C3" s="4" t="s">
        <v>284</v>
      </c>
      <c r="D3" s="4"/>
      <c r="E3" s="3" t="s">
        <v>386</v>
      </c>
      <c r="F3" s="3" t="s">
        <v>387</v>
      </c>
      <c r="G3" s="3"/>
    </row>
    <row r="4" ht="23" customHeight="1" spans="1:7">
      <c r="A4" s="4" t="s">
        <v>388</v>
      </c>
      <c r="B4" s="4"/>
      <c r="C4" s="5" t="s">
        <v>389</v>
      </c>
      <c r="D4" s="5"/>
      <c r="E4" s="6">
        <f>190+23.9</f>
        <v>213.9</v>
      </c>
      <c r="F4" s="6"/>
      <c r="G4" s="6"/>
    </row>
    <row r="5" ht="23" customHeight="1" spans="1:7">
      <c r="A5" s="4"/>
      <c r="B5" s="4"/>
      <c r="C5" s="7" t="s">
        <v>390</v>
      </c>
      <c r="D5" s="7"/>
      <c r="E5" s="6">
        <f>190+23.9</f>
        <v>213.9</v>
      </c>
      <c r="F5" s="6"/>
      <c r="G5" s="6"/>
    </row>
    <row r="6" ht="21" customHeight="1" spans="1:7">
      <c r="A6" s="4"/>
      <c r="B6" s="4"/>
      <c r="C6" s="7" t="s">
        <v>391</v>
      </c>
      <c r="D6" s="7"/>
      <c r="E6" s="8"/>
      <c r="F6" s="8"/>
      <c r="G6" s="8"/>
    </row>
    <row r="7" ht="15" customHeight="1" spans="1:7">
      <c r="A7" s="4" t="s">
        <v>392</v>
      </c>
      <c r="B7" s="9" t="s">
        <v>393</v>
      </c>
      <c r="C7" s="9"/>
      <c r="D7" s="9"/>
      <c r="E7" s="9"/>
      <c r="F7" s="9"/>
      <c r="G7" s="9"/>
    </row>
    <row r="8" ht="48" customHeight="1" spans="1:7">
      <c r="A8" s="4"/>
      <c r="B8" s="5" t="s">
        <v>394</v>
      </c>
      <c r="C8" s="5"/>
      <c r="D8" s="5"/>
      <c r="E8" s="5"/>
      <c r="F8" s="5"/>
      <c r="G8" s="5"/>
    </row>
    <row r="9" ht="17" customHeight="1" spans="1:7">
      <c r="A9" s="4" t="s">
        <v>395</v>
      </c>
      <c r="B9" s="4" t="s">
        <v>396</v>
      </c>
      <c r="C9" s="4" t="s">
        <v>397</v>
      </c>
      <c r="D9" s="9" t="s">
        <v>398</v>
      </c>
      <c r="E9" s="9"/>
      <c r="F9" s="9"/>
      <c r="G9" s="4" t="s">
        <v>399</v>
      </c>
    </row>
    <row r="10" ht="21" customHeight="1" spans="1:7">
      <c r="A10" s="4"/>
      <c r="B10" s="10" t="s">
        <v>400</v>
      </c>
      <c r="C10" s="4" t="s">
        <v>401</v>
      </c>
      <c r="D10" s="11" t="s">
        <v>402</v>
      </c>
      <c r="E10" s="12"/>
      <c r="F10" s="13"/>
      <c r="G10" s="14" t="s">
        <v>403</v>
      </c>
    </row>
    <row r="11" ht="21" customHeight="1" spans="1:7">
      <c r="A11" s="4"/>
      <c r="B11" s="15"/>
      <c r="C11" s="4" t="s">
        <v>404</v>
      </c>
      <c r="D11" s="16" t="s">
        <v>405</v>
      </c>
      <c r="E11" s="17"/>
      <c r="F11" s="18"/>
      <c r="G11" s="4"/>
    </row>
    <row r="12" ht="21" customHeight="1" spans="1:7">
      <c r="A12" s="4"/>
      <c r="B12" s="19"/>
      <c r="C12" s="4" t="s">
        <v>406</v>
      </c>
      <c r="D12" s="16" t="s">
        <v>405</v>
      </c>
      <c r="E12" s="17"/>
      <c r="F12" s="18"/>
      <c r="G12" s="4"/>
    </row>
    <row r="13" ht="21" customHeight="1" spans="1:7">
      <c r="A13" s="4"/>
      <c r="B13" s="4" t="s">
        <v>407</v>
      </c>
      <c r="C13" s="4" t="s">
        <v>408</v>
      </c>
      <c r="D13" s="3" t="s">
        <v>409</v>
      </c>
      <c r="E13" s="3"/>
      <c r="F13" s="3"/>
      <c r="G13" s="20" t="s">
        <v>410</v>
      </c>
    </row>
    <row r="14" ht="29" customHeight="1" spans="1:7">
      <c r="A14" s="4"/>
      <c r="B14" s="4"/>
      <c r="C14" s="4" t="s">
        <v>411</v>
      </c>
      <c r="D14" s="3" t="s">
        <v>412</v>
      </c>
      <c r="E14" s="3"/>
      <c r="F14" s="3"/>
      <c r="G14" s="21" t="s">
        <v>347</v>
      </c>
    </row>
    <row r="15" ht="21" customHeight="1" spans="1:7">
      <c r="A15" s="4"/>
      <c r="B15" s="4"/>
      <c r="C15" s="4" t="s">
        <v>413</v>
      </c>
      <c r="D15" s="3" t="s">
        <v>414</v>
      </c>
      <c r="E15" s="3"/>
      <c r="F15" s="3"/>
      <c r="G15" s="22" t="s">
        <v>356</v>
      </c>
    </row>
    <row r="16" ht="42" customHeight="1" spans="1:7">
      <c r="A16" s="4"/>
      <c r="B16" s="4" t="s">
        <v>415</v>
      </c>
      <c r="C16" s="4" t="s">
        <v>416</v>
      </c>
      <c r="D16" s="7" t="s">
        <v>405</v>
      </c>
      <c r="E16" s="7"/>
      <c r="F16" s="7"/>
      <c r="G16" s="8"/>
    </row>
    <row r="17" ht="36" customHeight="1" spans="1:7">
      <c r="A17" s="4"/>
      <c r="B17" s="4"/>
      <c r="C17" s="4" t="s">
        <v>417</v>
      </c>
      <c r="D17" s="3" t="s">
        <v>418</v>
      </c>
      <c r="E17" s="3"/>
      <c r="F17" s="3"/>
      <c r="G17" s="4" t="s">
        <v>419</v>
      </c>
    </row>
    <row r="18" ht="36" customHeight="1" spans="1:7">
      <c r="A18" s="4"/>
      <c r="B18" s="4"/>
      <c r="C18" s="4" t="s">
        <v>420</v>
      </c>
      <c r="D18" s="7" t="s">
        <v>405</v>
      </c>
      <c r="E18" s="7"/>
      <c r="F18" s="7"/>
      <c r="G18" s="23"/>
    </row>
    <row r="19" ht="33" customHeight="1" spans="1:7">
      <c r="A19" s="4"/>
      <c r="B19" s="4"/>
      <c r="C19" s="4" t="s">
        <v>421</v>
      </c>
      <c r="D19" s="7" t="s">
        <v>405</v>
      </c>
      <c r="E19" s="7"/>
      <c r="F19" s="7"/>
      <c r="G19" s="23"/>
    </row>
    <row r="20" ht="35" customHeight="1" spans="1:7">
      <c r="A20" s="4"/>
      <c r="B20" s="4" t="s">
        <v>422</v>
      </c>
      <c r="C20" s="4" t="s">
        <v>423</v>
      </c>
      <c r="D20" s="3" t="s">
        <v>424</v>
      </c>
      <c r="E20" s="3"/>
      <c r="F20" s="3"/>
      <c r="G20" s="4" t="s">
        <v>425</v>
      </c>
    </row>
    <row r="21" ht="29" customHeight="1" spans="1:7">
      <c r="A21" s="3" t="s">
        <v>379</v>
      </c>
      <c r="B21" s="3"/>
      <c r="C21" s="3"/>
      <c r="D21" s="3"/>
      <c r="E21" s="3"/>
      <c r="F21" s="3"/>
      <c r="G21" s="24"/>
    </row>
    <row r="22" spans="1:7">
      <c r="A22" s="3"/>
      <c r="B22" s="3"/>
      <c r="C22" s="3"/>
      <c r="D22" s="3"/>
      <c r="E22" s="3"/>
      <c r="F22" s="3"/>
      <c r="G22" s="24"/>
    </row>
    <row r="23" spans="1:7">
      <c r="A23" s="3"/>
      <c r="B23" s="3"/>
      <c r="C23" s="3"/>
      <c r="D23" s="3"/>
      <c r="E23" s="3"/>
      <c r="F23" s="3"/>
      <c r="G23" s="24"/>
    </row>
    <row r="24" ht="21" customHeight="1" spans="1:7">
      <c r="A24" s="3"/>
      <c r="B24" s="3"/>
      <c r="C24" s="3"/>
      <c r="D24" s="3"/>
      <c r="E24" s="3"/>
      <c r="F24" s="3"/>
      <c r="G24" s="24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5"/>
    <mergeCell ref="B16:B19"/>
    <mergeCell ref="A4:B6"/>
    <mergeCell ref="A21:G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3" workbookViewId="0">
      <selection activeCell="D23" sqref="D23"/>
    </sheetView>
  </sheetViews>
  <sheetFormatPr defaultColWidth="9" defaultRowHeight="13.5" outlineLevelCol="3"/>
  <cols>
    <col min="1" max="1" width="28" customWidth="1"/>
    <col min="2" max="2" width="13.125" customWidth="1"/>
    <col min="3" max="3" width="28.125" customWidth="1"/>
    <col min="4" max="4" width="13.75" customWidth="1"/>
  </cols>
  <sheetData>
    <row r="1" ht="20.25" spans="1:4">
      <c r="A1" s="103" t="s">
        <v>42</v>
      </c>
      <c r="B1" s="103"/>
      <c r="C1" s="103"/>
      <c r="D1" s="103"/>
    </row>
    <row r="2" spans="1:4">
      <c r="A2" s="104"/>
      <c r="D2" t="s">
        <v>43</v>
      </c>
    </row>
    <row r="3" ht="23" customHeight="1" spans="1:4">
      <c r="A3" s="61" t="s">
        <v>44</v>
      </c>
      <c r="B3" s="61"/>
      <c r="C3" s="61" t="s">
        <v>45</v>
      </c>
      <c r="D3" s="61"/>
    </row>
    <row r="4" ht="23" customHeight="1" spans="1:4">
      <c r="A4" s="61" t="s">
        <v>46</v>
      </c>
      <c r="B4" s="61" t="s">
        <v>47</v>
      </c>
      <c r="C4" s="61" t="s">
        <v>46</v>
      </c>
      <c r="D4" s="61" t="s">
        <v>47</v>
      </c>
    </row>
    <row r="5" ht="15" customHeight="1" spans="1:4">
      <c r="A5" s="92" t="s">
        <v>48</v>
      </c>
      <c r="B5" s="105">
        <f>760.61+[1]表一!$B$5</f>
        <v>1694.61</v>
      </c>
      <c r="C5" s="92" t="s">
        <v>49</v>
      </c>
      <c r="D5" s="72"/>
    </row>
    <row r="6" ht="15" customHeight="1" spans="1:4">
      <c r="A6" s="92" t="s">
        <v>50</v>
      </c>
      <c r="B6" s="106"/>
      <c r="C6" s="92" t="s">
        <v>51</v>
      </c>
      <c r="D6" s="72"/>
    </row>
    <row r="7" ht="15" customHeight="1" spans="1:4">
      <c r="A7" s="92" t="s">
        <v>52</v>
      </c>
      <c r="B7" s="106"/>
      <c r="C7" s="92" t="s">
        <v>53</v>
      </c>
      <c r="D7" s="72"/>
    </row>
    <row r="8" ht="15" customHeight="1" spans="1:4">
      <c r="A8" s="92" t="s">
        <v>54</v>
      </c>
      <c r="B8" s="106"/>
      <c r="C8" s="92" t="s">
        <v>55</v>
      </c>
      <c r="D8" s="72"/>
    </row>
    <row r="9" ht="15" customHeight="1" spans="1:4">
      <c r="A9" s="92" t="s">
        <v>56</v>
      </c>
      <c r="B9" s="106"/>
      <c r="C9" s="92" t="s">
        <v>57</v>
      </c>
      <c r="D9" s="72"/>
    </row>
    <row r="10" ht="15" customHeight="1" spans="1:4">
      <c r="A10" s="92" t="s">
        <v>58</v>
      </c>
      <c r="B10" s="106"/>
      <c r="C10" s="92" t="s">
        <v>59</v>
      </c>
      <c r="D10" s="72"/>
    </row>
    <row r="11" ht="15" customHeight="1" spans="1:4">
      <c r="A11" s="92" t="s">
        <v>60</v>
      </c>
      <c r="B11" s="106"/>
      <c r="C11" s="92" t="s">
        <v>61</v>
      </c>
      <c r="D11" s="72"/>
    </row>
    <row r="12" ht="15" customHeight="1" spans="1:4">
      <c r="A12" s="92" t="s">
        <v>62</v>
      </c>
      <c r="B12" s="106"/>
      <c r="C12" s="92" t="s">
        <v>63</v>
      </c>
      <c r="D12" s="93">
        <f>表四!D13+[1]表一!$D$12</f>
        <v>338.9755654</v>
      </c>
    </row>
    <row r="13" ht="15" customHeight="1" spans="1:4">
      <c r="A13" s="92" t="s">
        <v>64</v>
      </c>
      <c r="B13" s="106"/>
      <c r="C13" s="92" t="s">
        <v>65</v>
      </c>
      <c r="D13" s="72"/>
    </row>
    <row r="14" ht="15" customHeight="1" spans="1:4">
      <c r="A14" s="92"/>
      <c r="B14" s="95"/>
      <c r="C14" s="92" t="s">
        <v>66</v>
      </c>
      <c r="D14" s="93">
        <f>表四!D15+[1]表一!$D$14</f>
        <v>109.3290306</v>
      </c>
    </row>
    <row r="15" ht="15" customHeight="1" spans="1:4">
      <c r="A15" s="92"/>
      <c r="B15" s="95"/>
      <c r="C15" s="92" t="s">
        <v>67</v>
      </c>
      <c r="D15" s="72"/>
    </row>
    <row r="16" ht="15" customHeight="1" spans="1:4">
      <c r="A16" s="92"/>
      <c r="B16" s="95"/>
      <c r="C16" s="92" t="s">
        <v>68</v>
      </c>
      <c r="D16" s="72"/>
    </row>
    <row r="17" ht="15" customHeight="1" spans="1:4">
      <c r="A17" s="92"/>
      <c r="B17" s="95"/>
      <c r="C17" s="92" t="s">
        <v>69</v>
      </c>
      <c r="D17" s="72">
        <f>表四!D18+[1]表一!$D$17</f>
        <v>2031.46</v>
      </c>
    </row>
    <row r="18" ht="15" customHeight="1" spans="1:4">
      <c r="A18" s="92"/>
      <c r="B18" s="95"/>
      <c r="C18" s="92" t="s">
        <v>70</v>
      </c>
      <c r="D18" s="72"/>
    </row>
    <row r="19" ht="15" customHeight="1" spans="1:4">
      <c r="A19" s="92"/>
      <c r="B19" s="95"/>
      <c r="C19" s="92" t="s">
        <v>71</v>
      </c>
      <c r="D19" s="72"/>
    </row>
    <row r="20" ht="15" customHeight="1" spans="1:4">
      <c r="A20" s="92"/>
      <c r="B20" s="95"/>
      <c r="C20" s="92" t="s">
        <v>72</v>
      </c>
      <c r="D20" s="72"/>
    </row>
    <row r="21" ht="15" customHeight="1" spans="1:4">
      <c r="A21" s="92"/>
      <c r="B21" s="95"/>
      <c r="C21" s="92" t="s">
        <v>73</v>
      </c>
      <c r="D21" s="72"/>
    </row>
    <row r="22" ht="15" customHeight="1" spans="1:4">
      <c r="A22" s="92"/>
      <c r="B22" s="95"/>
      <c r="C22" s="92" t="s">
        <v>74</v>
      </c>
      <c r="D22" s="72"/>
    </row>
    <row r="23" ht="15" customHeight="1" spans="1:4">
      <c r="A23" s="92"/>
      <c r="B23" s="95"/>
      <c r="C23" s="92" t="s">
        <v>75</v>
      </c>
      <c r="D23" s="72"/>
    </row>
    <row r="24" ht="15" customHeight="1" spans="1:4">
      <c r="A24" s="92"/>
      <c r="B24" s="95"/>
      <c r="C24" s="92" t="s">
        <v>76</v>
      </c>
      <c r="D24" s="93">
        <f>表四!D25+[1]表一!$D$24</f>
        <v>148.8487372</v>
      </c>
    </row>
    <row r="25" ht="15" customHeight="1" spans="1:4">
      <c r="A25" s="92"/>
      <c r="B25" s="95"/>
      <c r="C25" s="92" t="s">
        <v>77</v>
      </c>
      <c r="D25" s="72"/>
    </row>
    <row r="26" ht="15" customHeight="1" spans="1:4">
      <c r="A26" s="92"/>
      <c r="B26" s="95"/>
      <c r="C26" s="92" t="s">
        <v>78</v>
      </c>
      <c r="D26" s="72"/>
    </row>
    <row r="27" ht="15" customHeight="1" spans="1:4">
      <c r="A27" s="92"/>
      <c r="B27" s="95"/>
      <c r="C27" s="92" t="s">
        <v>79</v>
      </c>
      <c r="D27" s="72"/>
    </row>
    <row r="28" ht="15" customHeight="1" spans="1:4">
      <c r="A28" s="92"/>
      <c r="B28" s="95"/>
      <c r="C28" s="92" t="s">
        <v>80</v>
      </c>
      <c r="D28" s="72"/>
    </row>
    <row r="29" ht="15" customHeight="1" spans="1:4">
      <c r="A29" s="92"/>
      <c r="B29" s="95"/>
      <c r="C29" s="92" t="s">
        <v>81</v>
      </c>
      <c r="D29" s="72"/>
    </row>
    <row r="30" ht="15" customHeight="1" spans="1:4">
      <c r="A30" s="92"/>
      <c r="B30" s="95"/>
      <c r="C30" s="92" t="s">
        <v>82</v>
      </c>
      <c r="D30" s="72"/>
    </row>
    <row r="31" ht="15" customHeight="1" spans="1:4">
      <c r="A31" s="92"/>
      <c r="B31" s="95"/>
      <c r="C31" s="92" t="s">
        <v>83</v>
      </c>
      <c r="D31" s="72"/>
    </row>
    <row r="32" ht="15" customHeight="1" spans="1:4">
      <c r="A32" s="92"/>
      <c r="B32" s="95"/>
      <c r="C32" s="92" t="s">
        <v>84</v>
      </c>
      <c r="D32" s="72"/>
    </row>
    <row r="33" ht="15" customHeight="1" spans="1:4">
      <c r="A33" s="92"/>
      <c r="B33" s="95"/>
      <c r="C33" s="92" t="s">
        <v>85</v>
      </c>
      <c r="D33" s="72"/>
    </row>
    <row r="34" ht="15" customHeight="1" spans="1:4">
      <c r="A34" s="92"/>
      <c r="B34" s="95"/>
      <c r="C34" s="92" t="s">
        <v>86</v>
      </c>
      <c r="D34" s="72"/>
    </row>
    <row r="35" ht="15" customHeight="1" spans="1:4">
      <c r="A35" s="92"/>
      <c r="B35" s="95"/>
      <c r="C35" s="92"/>
      <c r="D35" s="107"/>
    </row>
    <row r="36" ht="30" customHeight="1" spans="1:4">
      <c r="A36" s="61" t="s">
        <v>87</v>
      </c>
      <c r="B36" s="64">
        <f>B5</f>
        <v>1694.61</v>
      </c>
      <c r="C36" s="61" t="s">
        <v>88</v>
      </c>
      <c r="D36" s="108">
        <f>SUM(D5:D35)</f>
        <v>2628.6133332</v>
      </c>
    </row>
    <row r="37" ht="15" customHeight="1" spans="1:4">
      <c r="A37" s="92" t="s">
        <v>89</v>
      </c>
      <c r="B37" s="67">
        <v>0</v>
      </c>
      <c r="C37" s="92" t="s">
        <v>90</v>
      </c>
      <c r="D37" s="67">
        <v>0</v>
      </c>
    </row>
    <row r="38" ht="15" customHeight="1" spans="1:4">
      <c r="A38" s="92" t="s">
        <v>91</v>
      </c>
      <c r="B38" s="67">
        <v>0</v>
      </c>
      <c r="C38" s="92"/>
      <c r="D38" s="109"/>
    </row>
    <row r="39" ht="15" customHeight="1" spans="1:4">
      <c r="A39" s="110"/>
      <c r="B39" s="96"/>
      <c r="C39" s="110"/>
      <c r="D39" s="109"/>
    </row>
    <row r="40" ht="30" customHeight="1" spans="1:4">
      <c r="A40" s="61" t="s">
        <v>92</v>
      </c>
      <c r="B40" s="64">
        <f>B36</f>
        <v>1694.61</v>
      </c>
      <c r="C40" s="61" t="s">
        <v>93</v>
      </c>
      <c r="D40" s="97">
        <f>D37+D36</f>
        <v>2628.6133332</v>
      </c>
    </row>
    <row r="41" spans="1:1">
      <c r="A41" s="74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6" sqref="B6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3" t="s">
        <v>95</v>
      </c>
    </row>
    <row r="2" spans="1:2">
      <c r="A2" s="104"/>
      <c r="B2" t="s">
        <v>43</v>
      </c>
    </row>
    <row r="3" ht="20" customHeight="1" spans="1:2">
      <c r="A3" s="61" t="s">
        <v>46</v>
      </c>
      <c r="B3" s="61" t="s">
        <v>47</v>
      </c>
    </row>
    <row r="4" ht="20" customHeight="1" spans="1:2">
      <c r="A4" s="61" t="s">
        <v>96</v>
      </c>
      <c r="B4" s="61">
        <v>1</v>
      </c>
    </row>
    <row r="5" ht="20" customHeight="1" spans="1:2">
      <c r="A5" s="63" t="s">
        <v>97</v>
      </c>
      <c r="B5" s="64">
        <f>B6</f>
        <v>1694.61</v>
      </c>
    </row>
    <row r="6" ht="20" customHeight="1" spans="1:2">
      <c r="A6" s="59" t="s">
        <v>98</v>
      </c>
      <c r="B6" s="58">
        <f>表一!B5</f>
        <v>1694.61</v>
      </c>
    </row>
    <row r="7" ht="20" customHeight="1" spans="1:2">
      <c r="A7" s="63" t="s">
        <v>99</v>
      </c>
      <c r="B7" s="64"/>
    </row>
    <row r="8" ht="20" customHeight="1" spans="1:2">
      <c r="A8" s="59" t="s">
        <v>100</v>
      </c>
      <c r="B8" s="64"/>
    </row>
    <row r="9" ht="20" customHeight="1" spans="1:2">
      <c r="A9" s="63" t="s">
        <v>101</v>
      </c>
      <c r="B9" s="64"/>
    </row>
    <row r="10" ht="20" customHeight="1" spans="1:2">
      <c r="A10" s="59" t="s">
        <v>100</v>
      </c>
      <c r="B10" s="64"/>
    </row>
    <row r="11" ht="20" customHeight="1" spans="1:2">
      <c r="A11" s="63" t="s">
        <v>102</v>
      </c>
      <c r="B11" s="64"/>
    </row>
    <row r="12" ht="20" customHeight="1" spans="1:2">
      <c r="A12" s="59" t="s">
        <v>100</v>
      </c>
      <c r="B12" s="64"/>
    </row>
    <row r="13" ht="20" customHeight="1" spans="1:2">
      <c r="A13" s="63" t="s">
        <v>103</v>
      </c>
      <c r="B13" s="64"/>
    </row>
    <row r="14" ht="20" customHeight="1" spans="1:2">
      <c r="A14" s="59" t="s">
        <v>100</v>
      </c>
      <c r="B14" s="64"/>
    </row>
    <row r="15" ht="20" customHeight="1" spans="1:2">
      <c r="A15" s="63" t="s">
        <v>104</v>
      </c>
      <c r="B15" s="64"/>
    </row>
    <row r="16" ht="20" customHeight="1" spans="1:2">
      <c r="A16" s="59" t="s">
        <v>100</v>
      </c>
      <c r="B16" s="64"/>
    </row>
    <row r="17" ht="20" customHeight="1" spans="1:2">
      <c r="A17" s="63" t="s">
        <v>105</v>
      </c>
      <c r="B17" s="64"/>
    </row>
    <row r="18" ht="20" customHeight="1" spans="1:2">
      <c r="A18" s="59" t="s">
        <v>100</v>
      </c>
      <c r="B18" s="64"/>
    </row>
    <row r="19" ht="20" customHeight="1" spans="1:2">
      <c r="A19" s="63" t="s">
        <v>106</v>
      </c>
      <c r="B19" s="64"/>
    </row>
    <row r="20" ht="20" customHeight="1" spans="1:2">
      <c r="A20" s="59" t="s">
        <v>100</v>
      </c>
      <c r="B20" s="64"/>
    </row>
    <row r="21" ht="20" customHeight="1" spans="1:2">
      <c r="A21" s="63" t="s">
        <v>107</v>
      </c>
      <c r="B21" s="64"/>
    </row>
    <row r="22" ht="20" customHeight="1" spans="1:2">
      <c r="A22" s="59" t="s">
        <v>100</v>
      </c>
      <c r="B22" s="64"/>
    </row>
    <row r="23" ht="20" customHeight="1" spans="1:2">
      <c r="A23" s="63" t="s">
        <v>108</v>
      </c>
      <c r="B23" s="64">
        <f>B5</f>
        <v>1694.61</v>
      </c>
    </row>
    <row r="24" ht="20" customHeight="1" spans="1:2">
      <c r="A24" s="59" t="s">
        <v>109</v>
      </c>
      <c r="B24" s="64"/>
    </row>
    <row r="25" ht="20" customHeight="1" spans="1:2">
      <c r="A25" s="59" t="s">
        <v>109</v>
      </c>
      <c r="B25" s="64"/>
    </row>
    <row r="26" ht="20" customHeight="1" spans="1:2">
      <c r="A26" s="59" t="s">
        <v>109</v>
      </c>
      <c r="B26" s="64"/>
    </row>
    <row r="27" ht="20" customHeight="1" spans="1:2">
      <c r="A27" s="59" t="s">
        <v>109</v>
      </c>
      <c r="B27" s="64"/>
    </row>
    <row r="28" ht="20" customHeight="1" spans="1:2">
      <c r="A28" s="59" t="s">
        <v>109</v>
      </c>
      <c r="B28" s="64"/>
    </row>
    <row r="29" ht="20" customHeight="1" spans="1:2">
      <c r="A29" s="63" t="s">
        <v>110</v>
      </c>
      <c r="B29" s="64">
        <v>0</v>
      </c>
    </row>
    <row r="30" ht="20" customHeight="1" spans="1:2">
      <c r="A30" s="59" t="s">
        <v>100</v>
      </c>
      <c r="B30" s="64"/>
    </row>
    <row r="31" ht="20" customHeight="1" spans="1:2">
      <c r="A31" s="63" t="s">
        <v>111</v>
      </c>
      <c r="B31" s="64">
        <v>0</v>
      </c>
    </row>
    <row r="32" ht="20" customHeight="1" spans="1:2">
      <c r="A32" s="59" t="s">
        <v>100</v>
      </c>
      <c r="B32" s="64"/>
    </row>
    <row r="33" ht="20" customHeight="1" spans="1:2">
      <c r="A33" s="63" t="s">
        <v>112</v>
      </c>
      <c r="B33" s="64">
        <f>B31+B29+B23</f>
        <v>1694.61</v>
      </c>
    </row>
    <row r="34" spans="1:1">
      <c r="A34" s="98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4" workbookViewId="0">
      <selection activeCell="F21" sqref="F21"/>
    </sheetView>
  </sheetViews>
  <sheetFormatPr defaultColWidth="9" defaultRowHeight="13.5" outlineLevelCol="4"/>
  <cols>
    <col min="1" max="1" width="29.75" customWidth="1"/>
    <col min="2" max="2" width="14.25" customWidth="1"/>
    <col min="3" max="3" width="14.5" customWidth="1"/>
    <col min="4" max="5" width="11.75" customWidth="1"/>
  </cols>
  <sheetData>
    <row r="1" ht="20.25" spans="1:5">
      <c r="A1" s="51" t="s">
        <v>114</v>
      </c>
      <c r="B1" s="51"/>
      <c r="C1" s="51"/>
      <c r="D1" s="51"/>
      <c r="E1" s="51"/>
    </row>
    <row r="2" spans="1:5">
      <c r="A2" s="52"/>
      <c r="B2" s="53"/>
      <c r="C2" s="53"/>
      <c r="D2" s="53"/>
      <c r="E2" s="53" t="s">
        <v>43</v>
      </c>
    </row>
    <row r="3" ht="25" customHeight="1" spans="1:5">
      <c r="A3" s="61" t="s">
        <v>115</v>
      </c>
      <c r="B3" s="61" t="s">
        <v>116</v>
      </c>
      <c r="C3" s="61" t="s">
        <v>117</v>
      </c>
      <c r="D3" s="61" t="s">
        <v>118</v>
      </c>
      <c r="E3" s="61" t="s">
        <v>119</v>
      </c>
    </row>
    <row r="4" ht="25" customHeight="1" spans="1:5">
      <c r="A4" s="61" t="s">
        <v>96</v>
      </c>
      <c r="B4" s="61">
        <v>1</v>
      </c>
      <c r="C4" s="61">
        <v>2</v>
      </c>
      <c r="D4" s="61">
        <v>3</v>
      </c>
      <c r="E4" s="61">
        <v>4</v>
      </c>
    </row>
    <row r="5" ht="25" customHeight="1" spans="1:5">
      <c r="A5" s="68" t="s">
        <v>120</v>
      </c>
      <c r="B5" s="99">
        <f>B6+B14+B17+B21</f>
        <v>1694.6098301</v>
      </c>
      <c r="C5" s="99">
        <f>C6+C14+C17+C21</f>
        <v>1480.7098301</v>
      </c>
      <c r="D5" s="99">
        <f>D6+D10+D12+D14+D17+D21</f>
        <v>213.9</v>
      </c>
      <c r="E5" s="99">
        <f>E6+E10+E12+E14+E17+E21</f>
        <v>0</v>
      </c>
    </row>
    <row r="6" ht="26" customHeight="1" spans="1:5">
      <c r="A6" s="84" t="s">
        <v>121</v>
      </c>
      <c r="B6" s="99">
        <f>C6+D6+E6</f>
        <v>222.3802152</v>
      </c>
      <c r="C6" s="99">
        <f>C7+C10+C12</f>
        <v>222.3802152</v>
      </c>
      <c r="D6" s="100"/>
      <c r="E6" s="100"/>
    </row>
    <row r="7" ht="26" customHeight="1" spans="1:5">
      <c r="A7" s="84" t="s">
        <v>122</v>
      </c>
      <c r="B7" s="99">
        <f t="shared" ref="B7:B23" si="0">C7+D7+E7</f>
        <v>198.7576812</v>
      </c>
      <c r="C7" s="99">
        <f>C8+C9</f>
        <v>198.7576812</v>
      </c>
      <c r="D7" s="100"/>
      <c r="E7" s="100"/>
    </row>
    <row r="8" ht="26" customHeight="1" spans="1:5">
      <c r="A8" s="86" t="s">
        <v>123</v>
      </c>
      <c r="B8" s="101">
        <f t="shared" si="0"/>
        <v>132.5051208</v>
      </c>
      <c r="C8" s="101">
        <f>66.545248+[1]表三!$C$8</f>
        <v>132.5051208</v>
      </c>
      <c r="D8" s="102"/>
      <c r="E8" s="102"/>
    </row>
    <row r="9" ht="26" customHeight="1" spans="1:5">
      <c r="A9" s="86" t="s">
        <v>124</v>
      </c>
      <c r="B9" s="101">
        <f t="shared" si="0"/>
        <v>66.2525604</v>
      </c>
      <c r="C9" s="101">
        <f>33.272624+[1]表三!$C$9</f>
        <v>66.2525604</v>
      </c>
      <c r="D9" s="100"/>
      <c r="E9" s="100"/>
    </row>
    <row r="10" ht="26" customHeight="1" spans="1:5">
      <c r="A10" s="84" t="s">
        <v>125</v>
      </c>
      <c r="B10" s="99">
        <f t="shared" si="0"/>
        <v>14.5128</v>
      </c>
      <c r="C10" s="99">
        <f>C11</f>
        <v>14.5128</v>
      </c>
      <c r="D10" s="100"/>
      <c r="E10" s="100"/>
    </row>
    <row r="11" ht="26" customHeight="1" spans="1:5">
      <c r="A11" s="86" t="s">
        <v>126</v>
      </c>
      <c r="B11" s="101">
        <f t="shared" si="0"/>
        <v>14.5128</v>
      </c>
      <c r="C11" s="101">
        <f>1.392+[1]表三!$C$11</f>
        <v>14.5128</v>
      </c>
      <c r="D11" s="102"/>
      <c r="E11" s="102"/>
    </row>
    <row r="12" ht="26" customHeight="1" spans="1:5">
      <c r="A12" s="84" t="s">
        <v>127</v>
      </c>
      <c r="B12" s="99">
        <f t="shared" si="0"/>
        <v>9.109734</v>
      </c>
      <c r="C12" s="99">
        <f>C13</f>
        <v>9.109734</v>
      </c>
      <c r="D12" s="102"/>
      <c r="E12" s="102"/>
    </row>
    <row r="13" ht="26" customHeight="1" spans="1:5">
      <c r="A13" s="86" t="s">
        <v>127</v>
      </c>
      <c r="B13" s="101">
        <f t="shared" si="0"/>
        <v>9.109734</v>
      </c>
      <c r="C13" s="101">
        <f>2.911359+1.663634+[1]表三!$C$13</f>
        <v>9.109734</v>
      </c>
      <c r="D13" s="102"/>
      <c r="E13" s="102"/>
    </row>
    <row r="14" ht="26" customHeight="1" spans="1:5">
      <c r="A14" s="84" t="s">
        <v>128</v>
      </c>
      <c r="B14" s="99">
        <f t="shared" si="0"/>
        <v>72.6407823</v>
      </c>
      <c r="C14" s="99">
        <f>C16</f>
        <v>72.6407823</v>
      </c>
      <c r="D14" s="102"/>
      <c r="E14" s="102"/>
    </row>
    <row r="15" ht="26" customHeight="1" spans="1:5">
      <c r="A15" s="84" t="s">
        <v>129</v>
      </c>
      <c r="B15" s="101">
        <v>0</v>
      </c>
      <c r="C15" s="101">
        <v>0</v>
      </c>
      <c r="D15" s="102"/>
      <c r="E15" s="102"/>
    </row>
    <row r="16" ht="26" customHeight="1" spans="1:5">
      <c r="A16" s="86" t="s">
        <v>130</v>
      </c>
      <c r="B16" s="101">
        <f t="shared" si="0"/>
        <v>72.6407823</v>
      </c>
      <c r="C16" s="101">
        <f>9.99+25.962534+[1]表三!$C$16</f>
        <v>72.6407823</v>
      </c>
      <c r="D16" s="102"/>
      <c r="E16" s="102"/>
    </row>
    <row r="17" ht="26" customHeight="1" spans="1:5">
      <c r="A17" s="84" t="s">
        <v>131</v>
      </c>
      <c r="B17" s="99">
        <f t="shared" si="0"/>
        <v>1300.21</v>
      </c>
      <c r="C17" s="99">
        <f>C18</f>
        <v>1086.31</v>
      </c>
      <c r="D17" s="99">
        <f>D18</f>
        <v>213.9</v>
      </c>
      <c r="E17" s="102"/>
    </row>
    <row r="18" ht="26" customHeight="1" spans="1:5">
      <c r="A18" s="84" t="s">
        <v>132</v>
      </c>
      <c r="B18" s="99">
        <f t="shared" si="0"/>
        <v>1300.21</v>
      </c>
      <c r="C18" s="101">
        <f>C20</f>
        <v>1086.31</v>
      </c>
      <c r="D18" s="101">
        <f>D20</f>
        <v>213.9</v>
      </c>
      <c r="E18" s="102"/>
    </row>
    <row r="19" ht="26" customHeight="1" spans="1:5">
      <c r="A19" s="86" t="s">
        <v>133</v>
      </c>
      <c r="B19" s="99">
        <f t="shared" si="0"/>
        <v>0</v>
      </c>
      <c r="C19" s="101">
        <v>0</v>
      </c>
      <c r="D19" s="101">
        <v>0</v>
      </c>
      <c r="E19" s="102"/>
    </row>
    <row r="20" ht="26" customHeight="1" spans="1:5">
      <c r="A20" s="86" t="s">
        <v>134</v>
      </c>
      <c r="B20" s="101">
        <f t="shared" si="0"/>
        <v>1300.21</v>
      </c>
      <c r="C20" s="101">
        <f>545.06+[1]表三!$C$20</f>
        <v>1086.31</v>
      </c>
      <c r="D20" s="101">
        <f>23.9+[1]表三!$D$20</f>
        <v>213.9</v>
      </c>
      <c r="E20" s="102"/>
    </row>
    <row r="21" ht="26" customHeight="1" spans="1:5">
      <c r="A21" s="84" t="s">
        <v>135</v>
      </c>
      <c r="B21" s="99">
        <f t="shared" si="0"/>
        <v>99.3788326</v>
      </c>
      <c r="C21" s="99">
        <f>C23</f>
        <v>99.3788326</v>
      </c>
      <c r="D21" s="102"/>
      <c r="E21" s="102"/>
    </row>
    <row r="22" ht="26" customHeight="1" spans="1:5">
      <c r="A22" s="84" t="s">
        <v>136</v>
      </c>
      <c r="B22" s="101">
        <f t="shared" si="0"/>
        <v>0</v>
      </c>
      <c r="C22" s="101">
        <v>0</v>
      </c>
      <c r="D22" s="102"/>
      <c r="E22" s="102"/>
    </row>
    <row r="23" ht="26" customHeight="1" spans="1:5">
      <c r="A23" s="86" t="s">
        <v>137</v>
      </c>
      <c r="B23" s="101">
        <f t="shared" si="0"/>
        <v>99.3788326</v>
      </c>
      <c r="C23" s="101">
        <f>49.908928+[1]表三!$C$23</f>
        <v>99.3788326</v>
      </c>
      <c r="D23" s="102"/>
      <c r="E23" s="102"/>
    </row>
    <row r="24" ht="26" customHeight="1" spans="1:5">
      <c r="A24" s="71"/>
      <c r="B24" s="102"/>
      <c r="C24" s="101"/>
      <c r="D24" s="102"/>
      <c r="E24" s="102"/>
    </row>
    <row r="25" ht="26" customHeight="1" spans="1:5">
      <c r="A25" s="71"/>
      <c r="B25" s="81"/>
      <c r="C25" s="80"/>
      <c r="D25" s="81"/>
      <c r="E25" s="81"/>
    </row>
    <row r="26" ht="18" customHeight="1" spans="1:5">
      <c r="A26" s="75"/>
      <c r="B26" s="78"/>
      <c r="C26" s="78"/>
      <c r="D26" s="78"/>
      <c r="E26" s="78"/>
    </row>
    <row r="27" spans="1:1">
      <c r="A27" s="73" t="s">
        <v>138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9" workbookViewId="0">
      <selection activeCell="C7" sqref="C7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7" customHeight="1" spans="1:4">
      <c r="A1" s="51" t="s">
        <v>139</v>
      </c>
      <c r="B1" s="51"/>
      <c r="C1" s="51"/>
      <c r="D1" s="51"/>
    </row>
    <row r="2" spans="1:4">
      <c r="A2" s="52"/>
      <c r="B2" s="53"/>
      <c r="C2" s="53"/>
      <c r="D2" s="53" t="s">
        <v>43</v>
      </c>
    </row>
    <row r="3" ht="21" customHeight="1" spans="1:4">
      <c r="A3" s="61" t="s">
        <v>140</v>
      </c>
      <c r="B3" s="61"/>
      <c r="C3" s="61" t="s">
        <v>141</v>
      </c>
      <c r="D3" s="61"/>
    </row>
    <row r="4" ht="21" customHeight="1" spans="1:4">
      <c r="A4" s="61" t="s">
        <v>46</v>
      </c>
      <c r="B4" s="61" t="s">
        <v>47</v>
      </c>
      <c r="C4" s="61" t="s">
        <v>46</v>
      </c>
      <c r="D4" s="61" t="s">
        <v>142</v>
      </c>
    </row>
    <row r="5" ht="18" customHeight="1" spans="1:4">
      <c r="A5" s="92" t="s">
        <v>143</v>
      </c>
      <c r="B5" s="72">
        <f>B6</f>
        <v>1694.61</v>
      </c>
      <c r="C5" s="92" t="s">
        <v>144</v>
      </c>
      <c r="D5" s="93">
        <f>SUM(D6:D35)</f>
        <v>1694.6098301</v>
      </c>
    </row>
    <row r="6" ht="18" customHeight="1" spans="1:4">
      <c r="A6" s="92" t="s">
        <v>145</v>
      </c>
      <c r="B6" s="72">
        <f>表一!B5</f>
        <v>1694.61</v>
      </c>
      <c r="C6" s="92" t="s">
        <v>146</v>
      </c>
      <c r="D6" s="72"/>
    </row>
    <row r="7" ht="18" customHeight="1" spans="1:4">
      <c r="A7" s="92" t="s">
        <v>147</v>
      </c>
      <c r="B7" s="72"/>
      <c r="C7" s="92" t="s">
        <v>148</v>
      </c>
      <c r="D7" s="72"/>
    </row>
    <row r="8" ht="18" customHeight="1" spans="1:4">
      <c r="A8" s="92" t="s">
        <v>149</v>
      </c>
      <c r="B8" s="72"/>
      <c r="C8" s="92" t="s">
        <v>150</v>
      </c>
      <c r="D8" s="72"/>
    </row>
    <row r="9" ht="18" customHeight="1" spans="1:4">
      <c r="A9" s="92"/>
      <c r="B9" s="94"/>
      <c r="C9" s="92" t="s">
        <v>151</v>
      </c>
      <c r="D9" s="72"/>
    </row>
    <row r="10" ht="18" customHeight="1" spans="1:4">
      <c r="A10" s="92"/>
      <c r="B10" s="94"/>
      <c r="C10" s="92" t="s">
        <v>152</v>
      </c>
      <c r="D10" s="72"/>
    </row>
    <row r="11" ht="18" customHeight="1" spans="1:4">
      <c r="A11" s="92"/>
      <c r="B11" s="94"/>
      <c r="C11" s="92" t="s">
        <v>153</v>
      </c>
      <c r="D11" s="72"/>
    </row>
    <row r="12" ht="18" customHeight="1" spans="1:4">
      <c r="A12" s="95"/>
      <c r="B12" s="96"/>
      <c r="C12" s="92" t="s">
        <v>154</v>
      </c>
      <c r="D12" s="93"/>
    </row>
    <row r="13" ht="18" customHeight="1" spans="1:4">
      <c r="A13" s="95"/>
      <c r="B13" s="96"/>
      <c r="C13" s="92" t="s">
        <v>155</v>
      </c>
      <c r="D13" s="93">
        <f>表三!B6</f>
        <v>222.3802152</v>
      </c>
    </row>
    <row r="14" ht="18" customHeight="1" spans="1:4">
      <c r="A14" s="95"/>
      <c r="B14" s="96"/>
      <c r="C14" s="92" t="s">
        <v>156</v>
      </c>
      <c r="D14" s="72"/>
    </row>
    <row r="15" ht="18" customHeight="1" spans="1:4">
      <c r="A15" s="95"/>
      <c r="B15" s="96"/>
      <c r="C15" s="92" t="s">
        <v>157</v>
      </c>
      <c r="D15" s="93">
        <f>表三!B14</f>
        <v>72.6407823</v>
      </c>
    </row>
    <row r="16" ht="18" customHeight="1" spans="1:4">
      <c r="A16" s="95"/>
      <c r="B16" s="96"/>
      <c r="C16" s="92" t="s">
        <v>158</v>
      </c>
      <c r="D16" s="72"/>
    </row>
    <row r="17" ht="18" customHeight="1" spans="1:4">
      <c r="A17" s="95"/>
      <c r="B17" s="96"/>
      <c r="C17" s="92" t="s">
        <v>159</v>
      </c>
      <c r="D17" s="72"/>
    </row>
    <row r="18" ht="18" customHeight="1" spans="1:4">
      <c r="A18" s="95"/>
      <c r="B18" s="96"/>
      <c r="C18" s="92" t="s">
        <v>160</v>
      </c>
      <c r="D18" s="72">
        <f>表三!B17</f>
        <v>1300.21</v>
      </c>
    </row>
    <row r="19" ht="18" customHeight="1" spans="1:4">
      <c r="A19" s="95"/>
      <c r="B19" s="96"/>
      <c r="C19" s="92" t="s">
        <v>161</v>
      </c>
      <c r="D19" s="72"/>
    </row>
    <row r="20" ht="18" customHeight="1" spans="1:4">
      <c r="A20" s="95"/>
      <c r="B20" s="96"/>
      <c r="C20" s="92" t="s">
        <v>162</v>
      </c>
      <c r="D20" s="72"/>
    </row>
    <row r="21" ht="18" customHeight="1" spans="1:4">
      <c r="A21" s="95"/>
      <c r="B21" s="96"/>
      <c r="C21" s="92" t="s">
        <v>163</v>
      </c>
      <c r="D21" s="72"/>
    </row>
    <row r="22" ht="18" customHeight="1" spans="1:4">
      <c r="A22" s="95"/>
      <c r="B22" s="96"/>
      <c r="C22" s="92" t="s">
        <v>164</v>
      </c>
      <c r="D22" s="72"/>
    </row>
    <row r="23" ht="18" customHeight="1" spans="1:4">
      <c r="A23" s="95"/>
      <c r="B23" s="96"/>
      <c r="C23" s="92" t="s">
        <v>165</v>
      </c>
      <c r="D23" s="72"/>
    </row>
    <row r="24" ht="18" customHeight="1" spans="1:4">
      <c r="A24" s="95"/>
      <c r="B24" s="96"/>
      <c r="C24" s="92" t="s">
        <v>166</v>
      </c>
      <c r="D24" s="72"/>
    </row>
    <row r="25" ht="18" customHeight="1" spans="1:4">
      <c r="A25" s="95"/>
      <c r="B25" s="96"/>
      <c r="C25" s="92" t="s">
        <v>167</v>
      </c>
      <c r="D25" s="93">
        <f>表三!C21</f>
        <v>99.3788326</v>
      </c>
    </row>
    <row r="26" ht="18" customHeight="1" spans="1:4">
      <c r="A26" s="95"/>
      <c r="B26" s="96"/>
      <c r="C26" s="92" t="s">
        <v>168</v>
      </c>
      <c r="D26" s="72"/>
    </row>
    <row r="27" ht="18" customHeight="1" spans="1:4">
      <c r="A27" s="95"/>
      <c r="B27" s="96"/>
      <c r="C27" s="92" t="s">
        <v>169</v>
      </c>
      <c r="D27" s="72"/>
    </row>
    <row r="28" ht="18" customHeight="1" spans="1:4">
      <c r="A28" s="95"/>
      <c r="B28" s="96"/>
      <c r="C28" s="92" t="s">
        <v>170</v>
      </c>
      <c r="D28" s="72"/>
    </row>
    <row r="29" ht="18" customHeight="1" spans="1:4">
      <c r="A29" s="95"/>
      <c r="B29" s="96"/>
      <c r="C29" s="92" t="s">
        <v>171</v>
      </c>
      <c r="D29" s="72"/>
    </row>
    <row r="30" ht="18" customHeight="1" spans="1:4">
      <c r="A30" s="95"/>
      <c r="B30" s="96"/>
      <c r="C30" s="92" t="s">
        <v>172</v>
      </c>
      <c r="D30" s="72"/>
    </row>
    <row r="31" ht="18" customHeight="1" spans="1:4">
      <c r="A31" s="95"/>
      <c r="B31" s="96"/>
      <c r="C31" s="92" t="s">
        <v>173</v>
      </c>
      <c r="D31" s="72"/>
    </row>
    <row r="32" ht="18" customHeight="1" spans="1:4">
      <c r="A32" s="95"/>
      <c r="B32" s="96"/>
      <c r="C32" s="92" t="s">
        <v>174</v>
      </c>
      <c r="D32" s="72"/>
    </row>
    <row r="33" ht="18" customHeight="1" spans="1:4">
      <c r="A33" s="95"/>
      <c r="B33" s="96"/>
      <c r="C33" s="92" t="s">
        <v>175</v>
      </c>
      <c r="D33" s="72"/>
    </row>
    <row r="34" ht="18" customHeight="1" spans="1:4">
      <c r="A34" s="95"/>
      <c r="B34" s="96"/>
      <c r="C34" s="92" t="s">
        <v>176</v>
      </c>
      <c r="D34" s="72"/>
    </row>
    <row r="35" ht="18" customHeight="1" spans="1:4">
      <c r="A35" s="95"/>
      <c r="B35" s="96"/>
      <c r="C35" s="92"/>
      <c r="D35" s="72"/>
    </row>
    <row r="36" ht="24" customHeight="1" spans="1:4">
      <c r="A36" s="61" t="s">
        <v>177</v>
      </c>
      <c r="B36" s="65">
        <f>B5</f>
        <v>1694.61</v>
      </c>
      <c r="C36" s="61" t="s">
        <v>178</v>
      </c>
      <c r="D36" s="97">
        <f>D5</f>
        <v>1694.6098301</v>
      </c>
    </row>
    <row r="37" spans="1:1">
      <c r="A37" s="98" t="s">
        <v>113</v>
      </c>
    </row>
    <row r="38" spans="1:1">
      <c r="A38" s="74" t="s">
        <v>179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C3" sqref="$A3:$XFD4"/>
    </sheetView>
  </sheetViews>
  <sheetFormatPr defaultColWidth="9" defaultRowHeight="13.5"/>
  <cols>
    <col min="1" max="1" width="19.25" customWidth="1"/>
    <col min="2" max="2" width="10.375" customWidth="1"/>
    <col min="11" max="11" width="12.875" customWidth="1"/>
  </cols>
  <sheetData>
    <row r="1" ht="20.25" spans="1:11">
      <c r="A1" s="51" t="s">
        <v>180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>
      <c r="A2" s="52"/>
      <c r="B2" s="53"/>
      <c r="C2" s="53"/>
      <c r="D2" s="53"/>
      <c r="E2" s="53"/>
      <c r="F2" s="53"/>
      <c r="G2" s="53"/>
      <c r="H2" s="53"/>
      <c r="I2" s="53"/>
      <c r="J2" s="53"/>
      <c r="K2" s="53" t="s">
        <v>43</v>
      </c>
    </row>
    <row r="3" ht="29" customHeight="1" spans="1:11">
      <c r="A3" s="61" t="s">
        <v>181</v>
      </c>
      <c r="B3" s="61" t="s">
        <v>182</v>
      </c>
      <c r="C3" s="61" t="s">
        <v>183</v>
      </c>
      <c r="D3" s="61"/>
      <c r="E3" s="61"/>
      <c r="F3" s="61" t="s">
        <v>184</v>
      </c>
      <c r="G3" s="61"/>
      <c r="H3" s="61"/>
      <c r="I3" s="61" t="s">
        <v>185</v>
      </c>
      <c r="J3" s="61"/>
      <c r="K3" s="61"/>
    </row>
    <row r="4" ht="29" customHeight="1" spans="1:11">
      <c r="A4" s="61"/>
      <c r="B4" s="61"/>
      <c r="C4" s="61" t="s">
        <v>142</v>
      </c>
      <c r="D4" s="61" t="s">
        <v>117</v>
      </c>
      <c r="E4" s="61" t="s">
        <v>118</v>
      </c>
      <c r="F4" s="61" t="s">
        <v>142</v>
      </c>
      <c r="G4" s="61" t="s">
        <v>117</v>
      </c>
      <c r="H4" s="61" t="s">
        <v>118</v>
      </c>
      <c r="I4" s="61" t="s">
        <v>142</v>
      </c>
      <c r="J4" s="61" t="s">
        <v>117</v>
      </c>
      <c r="K4" s="61" t="s">
        <v>118</v>
      </c>
    </row>
    <row r="5" ht="21" customHeight="1" spans="1:11">
      <c r="A5" s="88" t="s">
        <v>186</v>
      </c>
      <c r="B5" s="88">
        <v>1</v>
      </c>
      <c r="C5" s="88">
        <v>2</v>
      </c>
      <c r="D5" s="88">
        <v>3</v>
      </c>
      <c r="E5" s="88">
        <v>4</v>
      </c>
      <c r="F5" s="88">
        <v>5</v>
      </c>
      <c r="G5" s="88">
        <v>6</v>
      </c>
      <c r="H5" s="88">
        <v>7</v>
      </c>
      <c r="I5" s="88">
        <v>8</v>
      </c>
      <c r="J5" s="88">
        <v>9</v>
      </c>
      <c r="K5" s="91">
        <v>10</v>
      </c>
    </row>
    <row r="6" ht="21" customHeight="1" spans="1:11">
      <c r="A6" s="75" t="s">
        <v>187</v>
      </c>
      <c r="B6" s="89">
        <f>B7</f>
        <v>1694.6098301</v>
      </c>
      <c r="C6" s="89">
        <f>C7</f>
        <v>1694.6098301</v>
      </c>
      <c r="D6" s="89">
        <f>D7</f>
        <v>1480.7098301</v>
      </c>
      <c r="E6" s="89">
        <f>E7</f>
        <v>213.9</v>
      </c>
      <c r="F6" s="81"/>
      <c r="G6" s="81"/>
      <c r="H6" s="81"/>
      <c r="I6" s="81"/>
      <c r="J6" s="81"/>
      <c r="K6" s="81"/>
    </row>
    <row r="7" ht="21" customHeight="1" spans="1:11">
      <c r="A7" s="70" t="s">
        <v>188</v>
      </c>
      <c r="B7" s="90">
        <f>C7+F7+I7</f>
        <v>1694.6098301</v>
      </c>
      <c r="C7" s="89">
        <f>D7+E7</f>
        <v>1694.6098301</v>
      </c>
      <c r="D7" s="89">
        <f>表三!C5</f>
        <v>1480.7098301</v>
      </c>
      <c r="E7" s="70">
        <f>表三!D5</f>
        <v>213.9</v>
      </c>
      <c r="F7" s="70"/>
      <c r="G7" s="81"/>
      <c r="H7" s="81"/>
      <c r="I7" s="81"/>
      <c r="J7" s="81"/>
      <c r="K7" s="81"/>
    </row>
    <row r="8" ht="21" customHeight="1" spans="1:11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ht="21" customHeight="1" spans="1:11">
      <c r="A9" s="71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ht="21" customHeight="1" spans="1:11">
      <c r="A10" s="71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ht="21" customHeight="1" spans="1:11">
      <c r="A11" s="7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ht="21" customHeight="1" spans="1:11">
      <c r="A12" s="7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ht="21" customHeight="1" spans="1:11">
      <c r="A13" s="7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ht="21" customHeight="1" spans="1:11">
      <c r="A14" s="71"/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ht="21" customHeight="1" spans="1:11">
      <c r="A15" s="71"/>
      <c r="B15" s="81"/>
      <c r="C15" s="81"/>
      <c r="D15" s="81"/>
      <c r="E15" s="81"/>
      <c r="F15" s="81"/>
      <c r="G15" s="81"/>
      <c r="H15" s="81"/>
      <c r="I15" s="81"/>
      <c r="J15" s="81"/>
      <c r="K15" s="81"/>
    </row>
    <row r="16" spans="1:1">
      <c r="A16" s="73" t="s">
        <v>138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B20" sqref="B20"/>
    </sheetView>
  </sheetViews>
  <sheetFormatPr defaultColWidth="9" defaultRowHeight="13.5" outlineLevelCol="4"/>
  <cols>
    <col min="1" max="1" width="18.375" customWidth="1"/>
    <col min="2" max="2" width="28.375" customWidth="1"/>
    <col min="3" max="5" width="12" customWidth="1"/>
  </cols>
  <sheetData>
    <row r="1" ht="20.25" spans="1:5">
      <c r="A1" s="51" t="s">
        <v>189</v>
      </c>
      <c r="B1" s="51"/>
      <c r="C1" s="51"/>
      <c r="D1" s="51"/>
      <c r="E1" s="51"/>
    </row>
    <row r="2" spans="1:5">
      <c r="A2" s="52"/>
      <c r="B2" s="53"/>
      <c r="C2" s="53"/>
      <c r="D2" s="53"/>
      <c r="E2" s="53" t="s">
        <v>43</v>
      </c>
    </row>
    <row r="3" ht="28" customHeight="1" spans="1:5">
      <c r="A3" s="61" t="s">
        <v>115</v>
      </c>
      <c r="B3" s="61"/>
      <c r="C3" s="61" t="s">
        <v>183</v>
      </c>
      <c r="D3" s="61"/>
      <c r="E3" s="61"/>
    </row>
    <row r="4" ht="28" customHeight="1" spans="1:5">
      <c r="A4" s="61" t="s">
        <v>190</v>
      </c>
      <c r="B4" s="61" t="s">
        <v>191</v>
      </c>
      <c r="C4" s="61" t="s">
        <v>142</v>
      </c>
      <c r="D4" s="61" t="s">
        <v>117</v>
      </c>
      <c r="E4" s="61" t="s">
        <v>118</v>
      </c>
    </row>
    <row r="5" ht="28" customHeight="1" spans="1:5">
      <c r="A5" s="61" t="s">
        <v>96</v>
      </c>
      <c r="B5" s="61" t="s">
        <v>96</v>
      </c>
      <c r="C5" s="61">
        <v>1</v>
      </c>
      <c r="D5" s="61">
        <v>2</v>
      </c>
      <c r="E5" s="61">
        <v>3</v>
      </c>
    </row>
    <row r="6" ht="28" customHeight="1" spans="1:5">
      <c r="A6" s="82" t="s">
        <v>192</v>
      </c>
      <c r="B6" s="82" t="s">
        <v>187</v>
      </c>
      <c r="C6" s="76">
        <f>D6+E6</f>
        <v>1694.6098301</v>
      </c>
      <c r="D6" s="76">
        <f>表三!C5</f>
        <v>1480.7098301</v>
      </c>
      <c r="E6" s="78">
        <f>表三!D5</f>
        <v>213.9</v>
      </c>
    </row>
    <row r="7" ht="28" customHeight="1" spans="1:5">
      <c r="A7" s="83">
        <v>208</v>
      </c>
      <c r="B7" s="84" t="s">
        <v>121</v>
      </c>
      <c r="C7" s="76">
        <f>D7+E7</f>
        <v>222.3802152</v>
      </c>
      <c r="D7" s="76">
        <f>表三!B6</f>
        <v>222.3802152</v>
      </c>
      <c r="E7" s="78"/>
    </row>
    <row r="8" ht="28" customHeight="1" spans="1:5">
      <c r="A8" s="83" t="s">
        <v>193</v>
      </c>
      <c r="B8" s="84" t="s">
        <v>122</v>
      </c>
      <c r="C8" s="76">
        <f t="shared" ref="C8:C24" si="0">D8+E8</f>
        <v>198.7576812</v>
      </c>
      <c r="D8" s="76">
        <f>表三!B7</f>
        <v>198.7576812</v>
      </c>
      <c r="E8" s="78"/>
    </row>
    <row r="9" ht="28" customHeight="1" spans="1:5">
      <c r="A9" s="85" t="s">
        <v>194</v>
      </c>
      <c r="B9" s="86" t="s">
        <v>123</v>
      </c>
      <c r="C9" s="80">
        <f t="shared" si="0"/>
        <v>132.5051208</v>
      </c>
      <c r="D9" s="80">
        <f>表三!B8</f>
        <v>132.5051208</v>
      </c>
      <c r="E9" s="81"/>
    </row>
    <row r="10" ht="28" customHeight="1" spans="1:5">
      <c r="A10" s="85" t="s">
        <v>195</v>
      </c>
      <c r="B10" s="86" t="s">
        <v>124</v>
      </c>
      <c r="C10" s="80">
        <f t="shared" si="0"/>
        <v>66.2525604</v>
      </c>
      <c r="D10" s="80">
        <f>表三!B9</f>
        <v>66.2525604</v>
      </c>
      <c r="E10" s="81"/>
    </row>
    <row r="11" ht="28" customHeight="1" spans="1:5">
      <c r="A11" s="83" t="s">
        <v>196</v>
      </c>
      <c r="B11" s="84" t="s">
        <v>125</v>
      </c>
      <c r="C11" s="76">
        <f t="shared" si="0"/>
        <v>14.5128</v>
      </c>
      <c r="D11" s="76">
        <f>表三!B10</f>
        <v>14.5128</v>
      </c>
      <c r="E11" s="81"/>
    </row>
    <row r="12" ht="28" customHeight="1" spans="1:5">
      <c r="A12" s="85" t="s">
        <v>197</v>
      </c>
      <c r="B12" s="86" t="s">
        <v>126</v>
      </c>
      <c r="C12" s="80">
        <f t="shared" si="0"/>
        <v>14.5128</v>
      </c>
      <c r="D12" s="80">
        <f>表三!B11</f>
        <v>14.5128</v>
      </c>
      <c r="E12" s="78"/>
    </row>
    <row r="13" ht="28" customHeight="1" spans="1:5">
      <c r="A13" s="83" t="s">
        <v>198</v>
      </c>
      <c r="B13" s="84" t="s">
        <v>127</v>
      </c>
      <c r="C13" s="76">
        <f t="shared" si="0"/>
        <v>9.109734</v>
      </c>
      <c r="D13" s="76">
        <f>表三!B12</f>
        <v>9.109734</v>
      </c>
      <c r="E13" s="78"/>
    </row>
    <row r="14" ht="28" customHeight="1" spans="1:5">
      <c r="A14" s="85" t="s">
        <v>199</v>
      </c>
      <c r="B14" s="86" t="s">
        <v>127</v>
      </c>
      <c r="C14" s="80">
        <f t="shared" si="0"/>
        <v>9.109734</v>
      </c>
      <c r="D14" s="80">
        <f>表三!B13</f>
        <v>9.109734</v>
      </c>
      <c r="E14" s="78"/>
    </row>
    <row r="15" ht="28" customHeight="1" spans="1:5">
      <c r="A15" s="83" t="s">
        <v>200</v>
      </c>
      <c r="B15" s="84" t="s">
        <v>128</v>
      </c>
      <c r="C15" s="76">
        <f t="shared" si="0"/>
        <v>72.6407823</v>
      </c>
      <c r="D15" s="76">
        <f>表三!B14</f>
        <v>72.6407823</v>
      </c>
      <c r="E15" s="78"/>
    </row>
    <row r="16" ht="28" customHeight="1" spans="1:5">
      <c r="A16" s="83" t="s">
        <v>201</v>
      </c>
      <c r="B16" s="84" t="s">
        <v>129</v>
      </c>
      <c r="C16" s="76">
        <f t="shared" si="0"/>
        <v>0</v>
      </c>
      <c r="D16" s="76">
        <f>表三!B15</f>
        <v>0</v>
      </c>
      <c r="E16" s="78"/>
    </row>
    <row r="17" ht="28" customHeight="1" spans="1:5">
      <c r="A17" s="85" t="s">
        <v>202</v>
      </c>
      <c r="B17" s="86" t="s">
        <v>203</v>
      </c>
      <c r="C17" s="80">
        <f t="shared" si="0"/>
        <v>72.6407823</v>
      </c>
      <c r="D17" s="80">
        <f>表三!B16</f>
        <v>72.6407823</v>
      </c>
      <c r="E17" s="78"/>
    </row>
    <row r="18" ht="28" customHeight="1" spans="1:5">
      <c r="A18" s="83" t="s">
        <v>204</v>
      </c>
      <c r="B18" s="84" t="s">
        <v>131</v>
      </c>
      <c r="C18" s="76">
        <f t="shared" si="0"/>
        <v>1514.11</v>
      </c>
      <c r="D18" s="76">
        <f>表三!B17</f>
        <v>1300.21</v>
      </c>
      <c r="E18" s="78">
        <f>E19</f>
        <v>213.9</v>
      </c>
    </row>
    <row r="19" ht="28" customHeight="1" spans="1:5">
      <c r="A19" s="83">
        <v>21302</v>
      </c>
      <c r="B19" s="84" t="s">
        <v>205</v>
      </c>
      <c r="C19" s="76">
        <f t="shared" si="0"/>
        <v>1514.11</v>
      </c>
      <c r="D19" s="76">
        <f>表三!B18</f>
        <v>1300.21</v>
      </c>
      <c r="E19" s="76">
        <f>E21</f>
        <v>213.9</v>
      </c>
    </row>
    <row r="20" ht="28" customHeight="1" spans="1:5">
      <c r="A20" s="85">
        <v>2130301</v>
      </c>
      <c r="B20" s="86" t="s">
        <v>133</v>
      </c>
      <c r="C20" s="76">
        <f t="shared" si="0"/>
        <v>0</v>
      </c>
      <c r="D20" s="76">
        <f>表三!B19</f>
        <v>0</v>
      </c>
      <c r="E20" s="78"/>
    </row>
    <row r="21" ht="28" customHeight="1" spans="1:5">
      <c r="A21" s="85">
        <v>2130302</v>
      </c>
      <c r="B21" s="86" t="s">
        <v>206</v>
      </c>
      <c r="C21" s="80">
        <f t="shared" si="0"/>
        <v>1300.21</v>
      </c>
      <c r="D21" s="80">
        <f>表三!C17</f>
        <v>1086.31</v>
      </c>
      <c r="E21" s="81">
        <f>表三!D17</f>
        <v>213.9</v>
      </c>
    </row>
    <row r="22" ht="28" customHeight="1" spans="1:5">
      <c r="A22" s="83" t="s">
        <v>207</v>
      </c>
      <c r="B22" s="84" t="s">
        <v>135</v>
      </c>
      <c r="C22" s="76">
        <f t="shared" si="0"/>
        <v>99.3788326</v>
      </c>
      <c r="D22" s="76">
        <f>表三!B21</f>
        <v>99.3788326</v>
      </c>
      <c r="E22" s="78"/>
    </row>
    <row r="23" ht="28" customHeight="1" spans="1:5">
      <c r="A23" s="83" t="s">
        <v>208</v>
      </c>
      <c r="B23" s="84" t="s">
        <v>136</v>
      </c>
      <c r="C23" s="76">
        <f t="shared" si="0"/>
        <v>0</v>
      </c>
      <c r="D23" s="76">
        <f>表三!B22</f>
        <v>0</v>
      </c>
      <c r="E23" s="81"/>
    </row>
    <row r="24" ht="28" customHeight="1" spans="1:5">
      <c r="A24" s="85" t="s">
        <v>209</v>
      </c>
      <c r="B24" s="86" t="s">
        <v>137</v>
      </c>
      <c r="C24" s="80">
        <f t="shared" si="0"/>
        <v>99.3788326</v>
      </c>
      <c r="D24" s="80">
        <f>表三!B23</f>
        <v>99.3788326</v>
      </c>
      <c r="E24" s="78"/>
    </row>
    <row r="25" spans="1:5">
      <c r="A25" s="82"/>
      <c r="B25" s="82"/>
      <c r="C25" s="78"/>
      <c r="D25" s="78"/>
      <c r="E25" s="78"/>
    </row>
    <row r="26" spans="1:5">
      <c r="A26" s="87"/>
      <c r="B26" s="87"/>
      <c r="C26" s="81"/>
      <c r="D26" s="81"/>
      <c r="E26" s="81"/>
    </row>
    <row r="27" ht="18" customHeight="1" spans="1:1">
      <c r="A27" s="73" t="s">
        <v>138</v>
      </c>
    </row>
    <row r="28" spans="1:1">
      <c r="A28" s="74" t="s">
        <v>179</v>
      </c>
    </row>
    <row r="29" spans="1:1">
      <c r="A29" s="74" t="s">
        <v>179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workbookViewId="0">
      <selection activeCell="C26" sqref="C26"/>
    </sheetView>
  </sheetViews>
  <sheetFormatPr defaultColWidth="9" defaultRowHeight="13.5" outlineLevelCol="4"/>
  <cols>
    <col min="1" max="1" width="7.125" customWidth="1"/>
    <col min="2" max="2" width="24.125" customWidth="1"/>
    <col min="3" max="3" width="13" customWidth="1"/>
    <col min="4" max="5" width="15.25" customWidth="1"/>
  </cols>
  <sheetData>
    <row r="1" ht="20.25" spans="1:5">
      <c r="A1" s="51" t="s">
        <v>210</v>
      </c>
      <c r="B1" s="51"/>
      <c r="C1" s="51"/>
      <c r="D1" s="51"/>
      <c r="E1" s="51"/>
    </row>
    <row r="2" spans="1:5">
      <c r="A2" s="52"/>
      <c r="B2" s="53"/>
      <c r="C2" s="53"/>
      <c r="D2" s="53"/>
      <c r="E2" s="53" t="s">
        <v>43</v>
      </c>
    </row>
    <row r="3" ht="15" customHeight="1" spans="1:5">
      <c r="A3" s="61" t="s">
        <v>211</v>
      </c>
      <c r="B3" s="61"/>
      <c r="C3" s="61" t="s">
        <v>212</v>
      </c>
      <c r="D3" s="61"/>
      <c r="E3" s="61"/>
    </row>
    <row r="4" spans="1:5">
      <c r="A4" s="61" t="s">
        <v>190</v>
      </c>
      <c r="B4" s="61" t="s">
        <v>191</v>
      </c>
      <c r="C4" s="61" t="s">
        <v>142</v>
      </c>
      <c r="D4" s="61" t="s">
        <v>213</v>
      </c>
      <c r="E4" s="61" t="s">
        <v>214</v>
      </c>
    </row>
    <row r="5" spans="1:5">
      <c r="A5" s="61" t="s">
        <v>96</v>
      </c>
      <c r="B5" s="61" t="s">
        <v>96</v>
      </c>
      <c r="C5" s="61">
        <v>1</v>
      </c>
      <c r="D5" s="61">
        <v>2</v>
      </c>
      <c r="E5" s="61">
        <v>3</v>
      </c>
    </row>
    <row r="6" spans="1:5">
      <c r="A6" s="75" t="s">
        <v>192</v>
      </c>
      <c r="B6" s="75" t="s">
        <v>187</v>
      </c>
      <c r="C6" s="76">
        <f>D6+E6</f>
        <v>1469.1506342</v>
      </c>
      <c r="D6" s="76">
        <f>D7+D18</f>
        <v>1343.9906342</v>
      </c>
      <c r="E6" s="76">
        <f>E22</f>
        <v>125.16</v>
      </c>
    </row>
    <row r="7" spans="1:5">
      <c r="A7" s="77" t="s">
        <v>215</v>
      </c>
      <c r="B7" s="77" t="s">
        <v>216</v>
      </c>
      <c r="C7" s="76">
        <f>D7+E7</f>
        <v>1274.5783992</v>
      </c>
      <c r="D7" s="76">
        <f>SUM(D8:D17)</f>
        <v>1274.5783992</v>
      </c>
      <c r="E7" s="78"/>
    </row>
    <row r="8" spans="1:5">
      <c r="A8" s="79" t="s">
        <v>217</v>
      </c>
      <c r="B8" s="79" t="s">
        <v>218</v>
      </c>
      <c r="C8" s="76">
        <f t="shared" ref="C8:C40" si="0">D8+E8</f>
        <v>132.5051208</v>
      </c>
      <c r="D8" s="80">
        <f>66.545248+[1]表七!$D$8</f>
        <v>132.5051208</v>
      </c>
      <c r="E8" s="81"/>
    </row>
    <row r="9" spans="1:5">
      <c r="A9" s="79" t="s">
        <v>219</v>
      </c>
      <c r="B9" s="79" t="s">
        <v>220</v>
      </c>
      <c r="C9" s="76">
        <f t="shared" si="0"/>
        <v>66.2525604</v>
      </c>
      <c r="D9" s="80">
        <f>33.272624+[1]表七!$D$9</f>
        <v>66.2525604</v>
      </c>
      <c r="E9" s="81"/>
    </row>
    <row r="10" spans="1:5">
      <c r="A10" s="79" t="s">
        <v>221</v>
      </c>
      <c r="B10" s="79" t="s">
        <v>222</v>
      </c>
      <c r="C10" s="76">
        <f t="shared" si="0"/>
        <v>9.1097268</v>
      </c>
      <c r="D10" s="80">
        <f>4.5749858+[1]表七!$D$10</f>
        <v>9.1097268</v>
      </c>
      <c r="E10" s="81"/>
    </row>
    <row r="11" spans="1:5">
      <c r="A11" s="79" t="s">
        <v>223</v>
      </c>
      <c r="B11" s="79" t="s">
        <v>224</v>
      </c>
      <c r="C11" s="76">
        <f t="shared" si="0"/>
        <v>51.7157433</v>
      </c>
      <c r="D11" s="80">
        <f>25.962495+[1]表七!$D$11</f>
        <v>51.7157433</v>
      </c>
      <c r="E11" s="81"/>
    </row>
    <row r="12" spans="1:5">
      <c r="A12" s="79" t="s">
        <v>225</v>
      </c>
      <c r="B12" s="79" t="s">
        <v>226</v>
      </c>
      <c r="C12" s="76">
        <f t="shared" si="0"/>
        <v>20.925</v>
      </c>
      <c r="D12" s="80">
        <f>9.99+[1]表七!$D$12</f>
        <v>20.925</v>
      </c>
      <c r="E12" s="81"/>
    </row>
    <row r="13" spans="1:5">
      <c r="A13" s="79" t="s">
        <v>227</v>
      </c>
      <c r="B13" s="79" t="s">
        <v>228</v>
      </c>
      <c r="C13" s="76">
        <f t="shared" si="0"/>
        <v>87.130185</v>
      </c>
      <c r="D13" s="80">
        <f>16.4848+27+[1]表七!$D$13</f>
        <v>87.130185</v>
      </c>
      <c r="E13" s="81"/>
    </row>
    <row r="14" spans="1:5">
      <c r="A14" s="79" t="s">
        <v>229</v>
      </c>
      <c r="B14" s="79" t="s">
        <v>230</v>
      </c>
      <c r="C14" s="76">
        <f t="shared" si="0"/>
        <v>405.2646</v>
      </c>
      <c r="D14" s="80">
        <f>201.6054+[1]表七!$D$14</f>
        <v>405.2646</v>
      </c>
      <c r="E14" s="81"/>
    </row>
    <row r="15" spans="1:5">
      <c r="A15" s="79" t="s">
        <v>231</v>
      </c>
      <c r="B15" s="79" t="s">
        <v>232</v>
      </c>
      <c r="C15" s="76">
        <f t="shared" si="0"/>
        <v>390.36222</v>
      </c>
      <c r="D15" s="80">
        <f>197.8176+[1]表七!$D$15</f>
        <v>390.36222</v>
      </c>
      <c r="E15" s="81"/>
    </row>
    <row r="16" spans="1:5">
      <c r="A16" s="79">
        <v>20899</v>
      </c>
      <c r="B16" s="79" t="s">
        <v>233</v>
      </c>
      <c r="C16" s="76">
        <f t="shared" si="0"/>
        <v>11.9344023</v>
      </c>
      <c r="D16" s="80">
        <f>5.991345+[1]表七!$D$16</f>
        <v>11.9344023</v>
      </c>
      <c r="E16" s="81"/>
    </row>
    <row r="17" spans="1:5">
      <c r="A17" s="79" t="s">
        <v>234</v>
      </c>
      <c r="B17" s="79" t="s">
        <v>137</v>
      </c>
      <c r="C17" s="76">
        <f t="shared" si="0"/>
        <v>99.3788406</v>
      </c>
      <c r="D17" s="80">
        <f>49.908936+[1]表七!$D$17</f>
        <v>99.3788406</v>
      </c>
      <c r="E17" s="81"/>
    </row>
    <row r="18" spans="1:5">
      <c r="A18" s="77" t="s">
        <v>235</v>
      </c>
      <c r="B18" s="77" t="s">
        <v>236</v>
      </c>
      <c r="C18" s="76">
        <f t="shared" si="0"/>
        <v>69.412235</v>
      </c>
      <c r="D18" s="76">
        <f>D19+D21</f>
        <v>69.412235</v>
      </c>
      <c r="E18" s="81"/>
    </row>
    <row r="19" spans="1:5">
      <c r="A19" s="79" t="s">
        <v>237</v>
      </c>
      <c r="B19" s="79" t="s">
        <v>238</v>
      </c>
      <c r="C19" s="76">
        <f t="shared" si="0"/>
        <v>3.11</v>
      </c>
      <c r="D19" s="81">
        <f>1.39+[1]表七!$D$19</f>
        <v>3.11</v>
      </c>
      <c r="E19" s="81"/>
    </row>
    <row r="20" spans="1:5">
      <c r="A20" s="79" t="s">
        <v>239</v>
      </c>
      <c r="B20" s="79" t="s">
        <v>240</v>
      </c>
      <c r="C20" s="76">
        <f t="shared" si="0"/>
        <v>11.4</v>
      </c>
      <c r="D20" s="81">
        <f>[1]表七!$D$20</f>
        <v>11.4</v>
      </c>
      <c r="E20" s="81"/>
    </row>
    <row r="21" spans="1:5">
      <c r="A21" s="71">
        <v>30399</v>
      </c>
      <c r="B21" s="79" t="s">
        <v>241</v>
      </c>
      <c r="C21" s="76">
        <f t="shared" si="0"/>
        <v>66.302235</v>
      </c>
      <c r="D21" s="80">
        <f>33.28525+[1]表七!$D$21</f>
        <v>66.302235</v>
      </c>
      <c r="E21" s="81"/>
    </row>
    <row r="22" spans="1:5">
      <c r="A22" s="77" t="s">
        <v>242</v>
      </c>
      <c r="B22" s="77" t="s">
        <v>243</v>
      </c>
      <c r="C22" s="76">
        <f t="shared" si="0"/>
        <v>125.16</v>
      </c>
      <c r="D22" s="81"/>
      <c r="E22" s="76">
        <f>SUM(E23:E39)</f>
        <v>125.16</v>
      </c>
    </row>
    <row r="23" spans="1:5">
      <c r="A23" s="79" t="s">
        <v>244</v>
      </c>
      <c r="B23" s="79" t="s">
        <v>245</v>
      </c>
      <c r="C23" s="76">
        <f t="shared" si="0"/>
        <v>17.04</v>
      </c>
      <c r="D23" s="81"/>
      <c r="E23" s="80">
        <v>17.04</v>
      </c>
    </row>
    <row r="24" spans="1:5">
      <c r="A24" s="79" t="s">
        <v>246</v>
      </c>
      <c r="B24" s="79" t="s">
        <v>247</v>
      </c>
      <c r="C24" s="76">
        <f t="shared" si="0"/>
        <v>1.1</v>
      </c>
      <c r="D24" s="81"/>
      <c r="E24" s="80">
        <v>1.1</v>
      </c>
    </row>
    <row r="25" spans="1:5">
      <c r="A25" s="79" t="s">
        <v>248</v>
      </c>
      <c r="B25" s="79" t="s">
        <v>249</v>
      </c>
      <c r="C25" s="76">
        <f t="shared" si="0"/>
        <v>1.7</v>
      </c>
      <c r="D25" s="81"/>
      <c r="E25" s="80">
        <v>1.7</v>
      </c>
    </row>
    <row r="26" spans="1:5">
      <c r="A26" s="79" t="s">
        <v>250</v>
      </c>
      <c r="B26" s="79" t="s">
        <v>251</v>
      </c>
      <c r="C26" s="76">
        <f t="shared" si="0"/>
        <v>4.2</v>
      </c>
      <c r="D26" s="81"/>
      <c r="E26" s="80">
        <v>4.2</v>
      </c>
    </row>
    <row r="27" spans="1:5">
      <c r="A27" s="79" t="s">
        <v>252</v>
      </c>
      <c r="B27" s="79" t="s">
        <v>253</v>
      </c>
      <c r="C27" s="76">
        <f t="shared" si="0"/>
        <v>2.1</v>
      </c>
      <c r="D27" s="81"/>
      <c r="E27" s="80">
        <v>2.1</v>
      </c>
    </row>
    <row r="28" spans="1:5">
      <c r="A28" s="79" t="s">
        <v>254</v>
      </c>
      <c r="B28" s="79" t="s">
        <v>255</v>
      </c>
      <c r="C28" s="76">
        <f t="shared" si="0"/>
        <v>4</v>
      </c>
      <c r="D28" s="81"/>
      <c r="E28" s="80">
        <v>4</v>
      </c>
    </row>
    <row r="29" spans="1:5">
      <c r="A29" s="79">
        <v>30203</v>
      </c>
      <c r="B29" s="79" t="s">
        <v>256</v>
      </c>
      <c r="C29" s="76">
        <f t="shared" si="0"/>
        <v>0</v>
      </c>
      <c r="D29" s="81"/>
      <c r="E29" s="80">
        <v>0</v>
      </c>
    </row>
    <row r="30" spans="1:5">
      <c r="A30" s="79" t="s">
        <v>257</v>
      </c>
      <c r="B30" s="79" t="s">
        <v>258</v>
      </c>
      <c r="C30" s="76">
        <f t="shared" si="0"/>
        <v>15.6</v>
      </c>
      <c r="D30" s="81"/>
      <c r="E30" s="80">
        <v>15.6</v>
      </c>
    </row>
    <row r="31" spans="1:5">
      <c r="A31" s="79" t="s">
        <v>259</v>
      </c>
      <c r="B31" s="79" t="s">
        <v>260</v>
      </c>
      <c r="C31" s="76">
        <f t="shared" si="0"/>
        <v>8.24</v>
      </c>
      <c r="D31" s="81"/>
      <c r="E31" s="80">
        <v>8.24</v>
      </c>
    </row>
    <row r="32" spans="1:5">
      <c r="A32" s="79" t="s">
        <v>261</v>
      </c>
      <c r="B32" s="79" t="s">
        <v>262</v>
      </c>
      <c r="C32" s="76">
        <f t="shared" si="0"/>
        <v>0</v>
      </c>
      <c r="D32" s="81"/>
      <c r="E32" s="80">
        <v>0</v>
      </c>
    </row>
    <row r="33" spans="1:5">
      <c r="A33" s="79" t="s">
        <v>263</v>
      </c>
      <c r="B33" s="79" t="s">
        <v>264</v>
      </c>
      <c r="C33" s="76">
        <f t="shared" si="0"/>
        <v>0.81</v>
      </c>
      <c r="D33" s="81"/>
      <c r="E33" s="80">
        <v>0.81</v>
      </c>
    </row>
    <row r="34" spans="1:5">
      <c r="A34" s="79" t="s">
        <v>265</v>
      </c>
      <c r="B34" s="79" t="s">
        <v>266</v>
      </c>
      <c r="C34" s="76">
        <f t="shared" si="0"/>
        <v>4.45</v>
      </c>
      <c r="D34" s="81"/>
      <c r="E34" s="80">
        <v>4.45</v>
      </c>
    </row>
    <row r="35" spans="1:5">
      <c r="A35" s="79" t="s">
        <v>267</v>
      </c>
      <c r="B35" s="79" t="s">
        <v>268</v>
      </c>
      <c r="C35" s="76">
        <f t="shared" si="0"/>
        <v>9.55</v>
      </c>
      <c r="D35" s="81"/>
      <c r="E35" s="80">
        <v>9.55</v>
      </c>
    </row>
    <row r="36" spans="1:5">
      <c r="A36" s="79" t="s">
        <v>269</v>
      </c>
      <c r="B36" s="79" t="s">
        <v>270</v>
      </c>
      <c r="C36" s="76">
        <f t="shared" si="0"/>
        <v>19.89</v>
      </c>
      <c r="D36" s="81"/>
      <c r="E36" s="80">
        <v>19.89</v>
      </c>
    </row>
    <row r="37" spans="1:5">
      <c r="A37" s="79">
        <v>30299</v>
      </c>
      <c r="B37" s="79" t="s">
        <v>271</v>
      </c>
      <c r="C37" s="76">
        <f t="shared" si="0"/>
        <v>17.5</v>
      </c>
      <c r="D37" s="81"/>
      <c r="E37" s="80">
        <v>17.5</v>
      </c>
    </row>
    <row r="38" spans="1:5">
      <c r="A38" s="79" t="s">
        <v>272</v>
      </c>
      <c r="B38" s="79" t="s">
        <v>273</v>
      </c>
      <c r="C38" s="76">
        <f t="shared" si="0"/>
        <v>16.58</v>
      </c>
      <c r="D38" s="81"/>
      <c r="E38" s="80">
        <v>16.58</v>
      </c>
    </row>
    <row r="39" spans="1:5">
      <c r="A39" s="71">
        <v>30209</v>
      </c>
      <c r="B39" s="71" t="s">
        <v>274</v>
      </c>
      <c r="C39" s="76">
        <f t="shared" si="0"/>
        <v>2.4</v>
      </c>
      <c r="D39" s="81"/>
      <c r="E39" s="80">
        <v>2.4</v>
      </c>
    </row>
    <row r="40" spans="1:5">
      <c r="A40" s="71"/>
      <c r="B40" s="71"/>
      <c r="C40" s="76"/>
      <c r="D40" s="81"/>
      <c r="E40" s="80"/>
    </row>
    <row r="41" spans="1:5">
      <c r="A41" s="75"/>
      <c r="B41" s="75"/>
      <c r="C41" s="78"/>
      <c r="D41" s="78"/>
      <c r="E41" s="78"/>
    </row>
    <row r="42" spans="1:1">
      <c r="A42" s="73" t="s">
        <v>138</v>
      </c>
    </row>
    <row r="43" spans="1:1">
      <c r="A43" s="74" t="s">
        <v>179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12" sqref="F12"/>
    </sheetView>
  </sheetViews>
  <sheetFormatPr defaultColWidth="9" defaultRowHeight="13.5" outlineLevelCol="7"/>
  <cols>
    <col min="1" max="1" width="23.5" customWidth="1"/>
    <col min="2" max="2" width="10.375" customWidth="1"/>
    <col min="3" max="3" width="12.75" customWidth="1"/>
    <col min="4" max="8" width="14.625" customWidth="1"/>
  </cols>
  <sheetData>
    <row r="1" ht="27" customHeight="1" spans="1:8">
      <c r="A1" s="51" t="s">
        <v>275</v>
      </c>
      <c r="B1" s="51"/>
      <c r="C1" s="51"/>
      <c r="D1" s="51"/>
      <c r="E1" s="51"/>
      <c r="F1" s="51"/>
      <c r="G1" s="51"/>
      <c r="H1" s="51"/>
    </row>
    <row r="2" spans="1:8">
      <c r="A2" s="52"/>
      <c r="B2" s="53"/>
      <c r="C2" s="53"/>
      <c r="D2" s="53"/>
      <c r="E2" s="53"/>
      <c r="F2" s="53"/>
      <c r="G2" s="53"/>
      <c r="H2" s="53" t="s">
        <v>43</v>
      </c>
    </row>
    <row r="3" ht="15" customHeight="1" spans="1:8">
      <c r="A3" s="61" t="s">
        <v>181</v>
      </c>
      <c r="B3" s="56" t="s">
        <v>276</v>
      </c>
      <c r="C3" s="56"/>
      <c r="D3" s="56"/>
      <c r="E3" s="56"/>
      <c r="F3" s="56"/>
      <c r="G3" s="56" t="s">
        <v>277</v>
      </c>
      <c r="H3" s="56" t="s">
        <v>278</v>
      </c>
    </row>
    <row r="4" ht="15" customHeight="1" spans="1:8">
      <c r="A4" s="61"/>
      <c r="B4" s="56" t="s">
        <v>142</v>
      </c>
      <c r="C4" s="56" t="s">
        <v>279</v>
      </c>
      <c r="D4" s="56" t="s">
        <v>280</v>
      </c>
      <c r="E4" s="56" t="s">
        <v>281</v>
      </c>
      <c r="F4" s="56"/>
      <c r="G4" s="56"/>
      <c r="H4" s="56"/>
    </row>
    <row r="5" spans="1:8">
      <c r="A5" s="61"/>
      <c r="B5" s="56"/>
      <c r="C5" s="56"/>
      <c r="D5" s="56"/>
      <c r="E5" s="56" t="s">
        <v>282</v>
      </c>
      <c r="F5" s="56" t="s">
        <v>283</v>
      </c>
      <c r="G5" s="56"/>
      <c r="H5" s="56"/>
    </row>
    <row r="6" spans="1:8">
      <c r="A6" s="56" t="s">
        <v>96</v>
      </c>
      <c r="B6" s="56">
        <v>1</v>
      </c>
      <c r="C6" s="56">
        <v>2</v>
      </c>
      <c r="D6" s="56">
        <v>3</v>
      </c>
      <c r="E6" s="56">
        <v>4</v>
      </c>
      <c r="F6" s="56">
        <v>5</v>
      </c>
      <c r="G6" s="56">
        <v>6</v>
      </c>
      <c r="H6" s="56">
        <v>7</v>
      </c>
    </row>
    <row r="7" ht="33" customHeight="1" spans="1:8">
      <c r="A7" s="68" t="s">
        <v>187</v>
      </c>
      <c r="B7" s="69">
        <f>B8+B9</f>
        <v>0.81</v>
      </c>
      <c r="C7" s="69">
        <f t="shared" ref="C7:H7" si="0">C8+C9</f>
        <v>0</v>
      </c>
      <c r="D7" s="69">
        <f t="shared" si="0"/>
        <v>0.81</v>
      </c>
      <c r="E7" s="69">
        <f t="shared" si="0"/>
        <v>0</v>
      </c>
      <c r="F7" s="69">
        <f t="shared" si="0"/>
        <v>0</v>
      </c>
      <c r="G7" s="69">
        <f t="shared" si="0"/>
        <v>0</v>
      </c>
      <c r="H7" s="69">
        <f t="shared" si="0"/>
        <v>0</v>
      </c>
    </row>
    <row r="8" ht="33" customHeight="1" spans="1:8">
      <c r="A8" s="70" t="s">
        <v>284</v>
      </c>
      <c r="B8" s="69">
        <f>C8+D8+E8+F8+H8+G8</f>
        <v>0.33</v>
      </c>
      <c r="C8" s="69"/>
      <c r="D8" s="69">
        <v>0.33</v>
      </c>
      <c r="E8" s="69"/>
      <c r="F8" s="69"/>
      <c r="G8" s="69"/>
      <c r="H8" s="69"/>
    </row>
    <row r="9" ht="33" customHeight="1" spans="1:8">
      <c r="A9" s="70" t="s">
        <v>188</v>
      </c>
      <c r="B9" s="69">
        <f>C9+D9+E9+F9+H9+G9</f>
        <v>0.48</v>
      </c>
      <c r="C9" s="69"/>
      <c r="D9" s="69">
        <v>0.48</v>
      </c>
      <c r="E9" s="69"/>
      <c r="F9" s="69"/>
      <c r="G9" s="69"/>
      <c r="H9" s="69"/>
    </row>
    <row r="10" ht="33" customHeight="1" spans="1:8">
      <c r="A10" s="70"/>
      <c r="B10" s="69"/>
      <c r="C10" s="69"/>
      <c r="D10" s="69"/>
      <c r="E10" s="69"/>
      <c r="F10" s="69"/>
      <c r="G10" s="69"/>
      <c r="H10" s="69"/>
    </row>
    <row r="11" ht="33" customHeight="1" spans="1:8">
      <c r="A11" s="70"/>
      <c r="B11" s="69"/>
      <c r="C11" s="69"/>
      <c r="D11" s="69"/>
      <c r="E11" s="69"/>
      <c r="F11" s="69"/>
      <c r="G11" s="69"/>
      <c r="H11" s="69"/>
    </row>
    <row r="12" ht="33" customHeight="1" spans="1:8">
      <c r="A12" s="71"/>
      <c r="B12" s="72"/>
      <c r="C12" s="72"/>
      <c r="D12" s="72"/>
      <c r="E12" s="72"/>
      <c r="F12" s="72"/>
      <c r="G12" s="72"/>
      <c r="H12" s="72"/>
    </row>
    <row r="13" ht="33" customHeight="1" spans="1:8">
      <c r="A13" s="71"/>
      <c r="B13" s="72"/>
      <c r="C13" s="72"/>
      <c r="D13" s="72"/>
      <c r="E13" s="72"/>
      <c r="F13" s="72"/>
      <c r="G13" s="72"/>
      <c r="H13" s="72"/>
    </row>
    <row r="14" ht="33" customHeight="1" spans="1:8">
      <c r="A14" s="71"/>
      <c r="B14" s="72"/>
      <c r="C14" s="72"/>
      <c r="D14" s="72"/>
      <c r="E14" s="72"/>
      <c r="F14" s="72"/>
      <c r="G14" s="72"/>
      <c r="H14" s="72"/>
    </row>
    <row r="15" ht="33" customHeight="1" spans="1:8">
      <c r="A15" s="71"/>
      <c r="B15" s="72"/>
      <c r="C15" s="72"/>
      <c r="D15" s="72"/>
      <c r="E15" s="72"/>
      <c r="F15" s="72"/>
      <c r="G15" s="72"/>
      <c r="H15" s="72"/>
    </row>
    <row r="16" ht="33" customHeight="1" spans="1:8">
      <c r="A16" s="71"/>
      <c r="B16" s="72"/>
      <c r="C16" s="72"/>
      <c r="D16" s="72"/>
      <c r="E16" s="72"/>
      <c r="F16" s="72"/>
      <c r="G16" s="72"/>
      <c r="H16" s="72"/>
    </row>
    <row r="17" spans="1:1">
      <c r="A17" s="73" t="s">
        <v>138</v>
      </c>
    </row>
    <row r="18" spans="1:1">
      <c r="A18" s="74" t="s">
        <v>179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苗青</cp:lastModifiedBy>
  <dcterms:created xsi:type="dcterms:W3CDTF">2023-04-12T15:17:00Z</dcterms:created>
  <cp:lastPrinted>2024-02-01T09:31:00Z</cp:lastPrinted>
  <dcterms:modified xsi:type="dcterms:W3CDTF">2025-02-07T06:04:55Z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10B396C951674803ABBE7509BF934626_13</vt:lpwstr>
  </property>
  <property fmtid="{D5CDD505-2E9C-101B-9397-08002B2CF9AE}" pid="3" name="KSOProductBuildVer">
    <vt:lpwstr>2052-12.1.0.19770</vt:lpwstr>
  </property>
</Properties>
</file>