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<sst xmlns="http://schemas.openxmlformats.org/spreadsheetml/2006/main" count="98" uniqueCount="90">
  <si>
    <r>
      <t xml:space="preserve"> </t>
    </r>
    <r>
      <rPr>
        <u/>
        <sz val="20"/>
        <color indexed="8"/>
        <rFont val="方正小标宋简体"/>
        <charset val="134"/>
      </rPr>
      <t xml:space="preserve">  华池县 </t>
    </r>
    <r>
      <rPr>
        <sz val="20"/>
        <color indexed="8"/>
        <rFont val="方正小标宋简体"/>
        <charset val="134"/>
      </rPr>
      <t>统筹整合资金计划表</t>
    </r>
  </si>
  <si>
    <t>单位：万元</t>
  </si>
  <si>
    <t>序号</t>
  </si>
  <si>
    <t>财政资金名称</t>
  </si>
  <si>
    <t>纳入统筹整合资金的总规模</t>
  </si>
  <si>
    <t>计划整合
规模</t>
  </si>
  <si>
    <t>占比</t>
  </si>
  <si>
    <t>资金规模</t>
  </si>
  <si>
    <t>对应文号</t>
  </si>
  <si>
    <t>合计</t>
  </si>
  <si>
    <t>中央财政合计</t>
  </si>
  <si>
    <t>中央财政专项扶贫资金</t>
  </si>
  <si>
    <t xml:space="preserve">甘财农二[2018]113号  甘财扶贫[2019]7号   </t>
  </si>
  <si>
    <t>水利发展资金</t>
  </si>
  <si>
    <t>甘财农二[2018]114号  甘财农二[2019]19号</t>
  </si>
  <si>
    <t>农业生产发展资金</t>
  </si>
  <si>
    <t>总规模(A,包含该项资金的全部支出方向)</t>
  </si>
  <si>
    <t>甘财农一[2018]123号   甘财农一[2018]124号    甘财农[2019]8号</t>
  </si>
  <si>
    <t>其中（B）:</t>
  </si>
  <si>
    <t>★耕地地力保护补贴(B1)</t>
  </si>
  <si>
    <t>甘财农一[2018]123号</t>
  </si>
  <si>
    <t>★农机购置补贴(B2)</t>
  </si>
  <si>
    <t>甘财农一[2018]124号</t>
  </si>
  <si>
    <t>★支持适度规模经营（农业信贷担保体系建设运营）(B3)</t>
  </si>
  <si>
    <t>★有机肥替代(B4)</t>
  </si>
  <si>
    <t>★农机深耕深松(B5)</t>
  </si>
  <si>
    <t>★产业兴村强县示范行动(B6)</t>
  </si>
  <si>
    <t>★畜禽粪污综合利用(B7)</t>
  </si>
  <si>
    <t>★现代农业产业园(B8)</t>
  </si>
  <si>
    <t>★耕地休耕(B9)</t>
  </si>
  <si>
    <t>扣除B后的资金规模（C=A-B）</t>
  </si>
  <si>
    <t>甘财农一[2018]124号    甘财农[2019]8号</t>
  </si>
  <si>
    <t>林业改革发展资金</t>
  </si>
  <si>
    <t>甘财农一[2018]122号 
甘财农〔2019〕4号</t>
  </si>
  <si>
    <t>其中（B）：★天然林保护管理（天保工程区管护、天然林停伐管护）</t>
  </si>
  <si>
    <t>甘财农一[2018]122号甘财农［2019］4号</t>
  </si>
  <si>
    <t>甘财农一[2018]122号</t>
  </si>
  <si>
    <t>农田建设补助资金</t>
  </si>
  <si>
    <t>甘财农［2019］19号</t>
  </si>
  <si>
    <t>农村综合改革转移支付</t>
  </si>
  <si>
    <t>甘财农［2019］14号</t>
  </si>
  <si>
    <t>林业生态保护恢复资金（草原生态修复治理补助资金部分）</t>
  </si>
  <si>
    <t>甘财农［2019］3号</t>
  </si>
  <si>
    <t>农村环境整治资金</t>
  </si>
  <si>
    <t>甘财资环[2019]19号</t>
  </si>
  <si>
    <t>车辆购置税收入补助地方用于一般公路建设项目资金（支持农村公路部分）</t>
  </si>
  <si>
    <t>甘财经二[2018]152号</t>
  </si>
  <si>
    <t>农村危房改造补助资金（农村危房改造部分）</t>
  </si>
  <si>
    <t>甘财综[2019]26</t>
  </si>
  <si>
    <t>中央专项彩票公益金支持扶贫资金</t>
  </si>
  <si>
    <t>产粮大县奖励资金</t>
  </si>
  <si>
    <t>生猪（牛羊）调出大县奖励资金（省级统筹部分）</t>
  </si>
  <si>
    <t>农业资源及生态保护补助资金（对农民的直接补贴除外）</t>
  </si>
  <si>
    <t xml:space="preserve">甘财农一[2018]125号 </t>
  </si>
  <si>
    <t>服务业发展专项资金（支持新农村现代流通服务网络工程部分）</t>
  </si>
  <si>
    <t>旅游发展基金</t>
  </si>
  <si>
    <t>甘财科[2018]138号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</si>
  <si>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</si>
  <si>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小  计</t>
  </si>
  <si>
    <t>⑴农村扶贫公路中央基建投资</t>
  </si>
  <si>
    <t>⑷以工代赈示范工程中央基建投资</t>
  </si>
  <si>
    <t>⑸农村饮水安全巩固提升工程中央基建投资</t>
  </si>
  <si>
    <t>⑻农业生产发展专项中央基建投资</t>
  </si>
  <si>
    <t>二</t>
  </si>
  <si>
    <t>省级财政资金小计</t>
  </si>
  <si>
    <t>发展资金省级资金</t>
  </si>
  <si>
    <t>甘财农二[2019]16号
甘财金[2019]14号</t>
  </si>
  <si>
    <t>“两州一市”省级资金</t>
  </si>
  <si>
    <t>少数民族发展省级资金</t>
  </si>
  <si>
    <t>以工代赈省级资金</t>
  </si>
  <si>
    <t>水利发展资金（省级）</t>
  </si>
  <si>
    <t xml:space="preserve">甘财农二[2019]15号   </t>
  </si>
  <si>
    <t>农民专业合作社省级资金</t>
  </si>
  <si>
    <r>
      <rPr>
        <sz val="10"/>
        <rFont val="宋体"/>
        <charset val="134"/>
      </rPr>
      <t>甘财农一[2018]</t>
    </r>
    <r>
      <rPr>
        <sz val="10"/>
        <rFont val="Times New Roman"/>
        <family val="1"/>
        <charset val="0"/>
      </rPr>
      <t>137</t>
    </r>
    <r>
      <rPr>
        <sz val="10"/>
        <rFont val="宋体"/>
        <charset val="134"/>
      </rPr>
      <t>号</t>
    </r>
  </si>
  <si>
    <t>耕地质量提升与化肥减量增效补助资金（①测土配方补助资金省级资金、②耕地保护与质量提升补助省级资金）</t>
  </si>
  <si>
    <r>
      <rPr>
        <sz val="10"/>
        <rFont val="宋体"/>
        <charset val="134"/>
      </rPr>
      <t>甘财农一</t>
    </r>
    <r>
      <rPr>
        <sz val="10"/>
        <rFont val="Times New Roman"/>
        <family val="1"/>
        <charset val="0"/>
      </rPr>
      <t>[2018]138</t>
    </r>
    <r>
      <rPr>
        <sz val="10"/>
        <rFont val="宋体"/>
        <charset val="134"/>
      </rPr>
      <t>号</t>
    </r>
  </si>
  <si>
    <t>甘财农[2019]14号</t>
  </si>
  <si>
    <t>土地整治等补助资金</t>
  </si>
  <si>
    <t>甘财资环[2019]6号</t>
  </si>
  <si>
    <t xml:space="preserve">甘财经二[2019]20号   </t>
  </si>
  <si>
    <t>农村危房改造省级资金</t>
  </si>
  <si>
    <t>甘财综[2018]81号      甘财综[2019]11号</t>
  </si>
  <si>
    <t>三</t>
  </si>
  <si>
    <t>市级财政资金小计</t>
  </si>
  <si>
    <t>市级财政专项扶贫资金</t>
  </si>
  <si>
    <t>庆市财农[2019]115号
庆市财农[2019]116号</t>
  </si>
  <si>
    <t>四</t>
  </si>
  <si>
    <t>县级财政资金小计</t>
  </si>
  <si>
    <t>华财发[2019]8号</t>
  </si>
  <si>
    <t>说明：★不予许整合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</si>
</sst>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6"/>
      <color indexed="8"/>
      <name val="方正小标宋简体"/>
      <charset val="134"/>
    </font>
    <font>
      <sz val="8"/>
      <color indexed="8"/>
      <name val="方正小标宋简体"/>
      <charset val="134"/>
    </font>
    <font>
      <sz val="12"/>
      <color indexed="8"/>
      <name val="黑体"/>
      <family val="3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family val="3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b/>
      <sz val="10"/>
      <color indexed="8"/>
      <name val="仿宋_GB2312"/>
      <family val="3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20"/>
      <color indexed="8"/>
      <name val="方正小标宋简体"/>
      <charset val="134"/>
    </font>
    <font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 applyProtection="0"/>
    <xf numFmtId="0" fontId="24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0"/>
    <xf numFmtId="0" fontId="18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/>
    <xf numFmtId="0" fontId="15" fillId="0" borderId="0"/>
  </cellStyleXfs>
  <cellXfs count="48">
    <xf numFmtId="0" fontId="0" fillId="0" borderId="0" xfId="0">
      <alignment vertical="center"/>
    </xf>
    <xf numFmtId="0" fontId="1" fillId="0" borderId="0" xfId="51" applyNumberFormat="1" applyFont="1" applyFill="1" applyBorder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right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5" fillId="0" borderId="2" xfId="40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6" fillId="0" borderId="3" xfId="45" applyNumberFormat="1" applyFont="1" applyFill="1" applyBorder="1" applyAlignment="1" applyProtection="1">
      <alignment horizontal="center" vertical="center" wrapText="1"/>
    </xf>
    <xf numFmtId="0" fontId="6" fillId="0" borderId="4" xfId="45" applyNumberFormat="1" applyFont="1" applyFill="1" applyBorder="1" applyAlignment="1" applyProtection="1">
      <alignment horizontal="center" vertical="center" wrapText="1"/>
    </xf>
    <xf numFmtId="0" fontId="6" fillId="0" borderId="5" xfId="45" applyNumberFormat="1" applyFont="1" applyFill="1" applyBorder="1" applyAlignment="1" applyProtection="1">
      <alignment horizontal="center" vertical="center" wrapText="1"/>
    </xf>
    <xf numFmtId="0" fontId="7" fillId="0" borderId="2" xfId="45" applyNumberFormat="1" applyFont="1" applyFill="1" applyBorder="1" applyAlignment="1" applyProtection="1">
      <alignment horizontal="center" vertical="center" wrapText="1"/>
    </xf>
    <xf numFmtId="0" fontId="8" fillId="0" borderId="2" xfId="45" applyNumberFormat="1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7" fillId="0" borderId="6" xfId="45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7" fillId="0" borderId="7" xfId="45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3" xfId="45" applyNumberFormat="1" applyFont="1" applyFill="1" applyBorder="1" applyAlignment="1" applyProtection="1">
      <alignment horizontal="center" vertical="center" wrapText="1"/>
    </xf>
    <xf numFmtId="0" fontId="7" fillId="0" borderId="5" xfId="45" applyNumberFormat="1" applyFont="1" applyFill="1" applyBorder="1" applyAlignment="1" applyProtection="1">
      <alignment horizontal="center" vertical="center" wrapText="1"/>
    </xf>
    <xf numFmtId="0" fontId="7" fillId="0" borderId="8" xfId="45" applyNumberFormat="1" applyFont="1" applyFill="1" applyBorder="1" applyAlignment="1" applyProtection="1">
      <alignment horizontal="center" vertical="center" wrapText="1"/>
    </xf>
    <xf numFmtId="0" fontId="12" fillId="0" borderId="2" xfId="45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45" applyNumberFormat="1" applyFont="1" applyFill="1" applyBorder="1" applyAlignment="1" applyProtection="1">
      <alignment horizontal="center" vertical="center" wrapText="1"/>
    </xf>
    <xf numFmtId="0" fontId="8" fillId="0" borderId="4" xfId="45" applyNumberFormat="1" applyFont="1" applyFill="1" applyBorder="1" applyAlignment="1" applyProtection="1">
      <alignment horizontal="center" vertical="center" wrapText="1"/>
    </xf>
    <xf numFmtId="0" fontId="8" fillId="0" borderId="5" xfId="45" applyNumberFormat="1" applyFont="1" applyFill="1" applyBorder="1" applyAlignment="1" applyProtection="1">
      <alignment horizontal="center" vertical="center" wrapText="1"/>
    </xf>
    <xf numFmtId="31" fontId="8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</xf>
    <xf numFmtId="0" fontId="5" fillId="0" borderId="3" xfId="40" applyNumberFormat="1" applyFont="1" applyFill="1" applyBorder="1" applyAlignment="1" applyProtection="1">
      <alignment horizontal="center" vertical="center" wrapText="1"/>
    </xf>
    <xf numFmtId="0" fontId="5" fillId="0" borderId="4" xfId="40" applyNumberFormat="1" applyFont="1" applyFill="1" applyBorder="1" applyAlignment="1" applyProtection="1">
      <alignment horizontal="center" vertical="center" wrapText="1"/>
    </xf>
    <xf numFmtId="0" fontId="5" fillId="0" borderId="5" xfId="40" applyNumberFormat="1" applyFont="1" applyFill="1" applyBorder="1" applyAlignment="1" applyProtection="1">
      <alignment horizontal="center" vertical="center" wrapText="1"/>
    </xf>
    <xf numFmtId="0" fontId="14" fillId="0" borderId="2" xfId="51" applyNumberFormat="1" applyFont="1" applyFill="1" applyBorder="1" applyAlignment="1">
      <alignment horizontal="center" vertical="center" wrapText="1"/>
    </xf>
    <xf numFmtId="0" fontId="8" fillId="0" borderId="2" xfId="52" applyFont="1" applyFill="1" applyBorder="1" applyAlignment="1" applyProtection="1">
      <alignment horizontal="center" vertical="center"/>
    </xf>
    <xf numFmtId="0" fontId="8" fillId="0" borderId="2" xfId="51" applyNumberFormat="1" applyFont="1" applyFill="1" applyBorder="1" applyAlignment="1" applyProtection="1">
      <alignment horizontal="left" vertical="center" wrapText="1"/>
    </xf>
    <xf numFmtId="0" fontId="9" fillId="0" borderId="2" xfId="52" applyFont="1" applyFill="1" applyBorder="1" applyAlignment="1" applyProtection="1">
      <alignment horizontal="center" vertical="center" wrapText="1"/>
    </xf>
    <xf numFmtId="0" fontId="11" fillId="0" borderId="2" xfId="52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left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10" fontId="5" fillId="0" borderId="2" xfId="51" applyNumberFormat="1" applyFont="1" applyFill="1" applyBorder="1" applyAlignment="1">
      <alignment horizontal="center" vertical="center" wrapText="1"/>
    </xf>
    <xf numFmtId="10" fontId="9" fillId="0" borderId="2" xfId="5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4" workbookViewId="0">
      <selection activeCell="K51" sqref="K51"/>
    </sheetView>
  </sheetViews>
  <sheetFormatPr defaultColWidth="9" defaultRowHeight="13.5"/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spans="1:9">
      <c r="A2" s="2"/>
      <c r="B2" s="2"/>
      <c r="C2" s="2"/>
      <c r="D2" s="2"/>
      <c r="E2" s="2"/>
      <c r="F2" s="2"/>
      <c r="G2" s="2"/>
      <c r="H2" s="3" t="s">
        <v>1</v>
      </c>
      <c r="I2" s="3"/>
    </row>
    <row r="3" ht="14.25" spans="1:9">
      <c r="A3" s="4" t="s">
        <v>2</v>
      </c>
      <c r="B3" s="4" t="s">
        <v>3</v>
      </c>
      <c r="C3" s="4"/>
      <c r="D3" s="4"/>
      <c r="E3" s="4"/>
      <c r="F3" s="4" t="s">
        <v>4</v>
      </c>
      <c r="G3" s="4"/>
      <c r="H3" s="4" t="s">
        <v>5</v>
      </c>
      <c r="I3" s="4" t="s">
        <v>6</v>
      </c>
    </row>
    <row r="4" ht="14.25" spans="1:9">
      <c r="A4" s="4"/>
      <c r="B4" s="4"/>
      <c r="C4" s="4"/>
      <c r="D4" s="4"/>
      <c r="E4" s="4"/>
      <c r="F4" s="4" t="s">
        <v>7</v>
      </c>
      <c r="G4" s="4" t="s">
        <v>8</v>
      </c>
      <c r="H4" s="4"/>
      <c r="I4" s="4"/>
    </row>
    <row r="5" spans="1:9">
      <c r="A5" s="5" t="s">
        <v>9</v>
      </c>
      <c r="B5" s="5"/>
      <c r="C5" s="5"/>
      <c r="D5" s="5"/>
      <c r="E5" s="5"/>
      <c r="F5" s="6">
        <f>F6+F40+F53+F55</f>
        <v>34541.9</v>
      </c>
      <c r="G5" s="6"/>
      <c r="H5" s="7">
        <f>H6+H40+H53+H55</f>
        <v>28951.35</v>
      </c>
      <c r="I5" s="46">
        <f t="shared" ref="I5:I8" si="0">H5/F5</f>
        <v>0.838151636128875</v>
      </c>
    </row>
    <row r="6" spans="1:9">
      <c r="A6" s="5"/>
      <c r="B6" s="8" t="s">
        <v>10</v>
      </c>
      <c r="C6" s="9"/>
      <c r="D6" s="9"/>
      <c r="E6" s="10"/>
      <c r="F6" s="6">
        <f>F7+F8+F19+F22+F23+F24+F25+F26+F27+F28+F29+F30+F31+F32+F33+F34+F35</f>
        <v>22684.54</v>
      </c>
      <c r="G6" s="6"/>
      <c r="H6" s="6">
        <f>H7+H8+H19+H22+H23+H24+H25+H26+H27+H28+H29+H30+H31+H32+H33+H34+H35</f>
        <v>17683.5</v>
      </c>
      <c r="I6" s="46">
        <f t="shared" si="0"/>
        <v>0.779539721766454</v>
      </c>
    </row>
    <row r="7" ht="60" spans="1:9">
      <c r="A7" s="11">
        <v>1</v>
      </c>
      <c r="B7" s="12" t="s">
        <v>11</v>
      </c>
      <c r="C7" s="12"/>
      <c r="D7" s="12"/>
      <c r="E7" s="12"/>
      <c r="F7" s="13">
        <v>7818</v>
      </c>
      <c r="G7" s="13" t="s">
        <v>12</v>
      </c>
      <c r="H7" s="13">
        <f>7440+300</f>
        <v>7740</v>
      </c>
      <c r="I7" s="47">
        <f t="shared" si="0"/>
        <v>0.990023023791251</v>
      </c>
    </row>
    <row r="8" ht="72" spans="1:9">
      <c r="A8" s="11">
        <v>2</v>
      </c>
      <c r="B8" s="12" t="s">
        <v>13</v>
      </c>
      <c r="C8" s="12"/>
      <c r="D8" s="12"/>
      <c r="E8" s="12"/>
      <c r="F8" s="13">
        <v>3565</v>
      </c>
      <c r="G8" s="14" t="s">
        <v>14</v>
      </c>
      <c r="H8" s="13">
        <f>2237-113</f>
        <v>2124</v>
      </c>
      <c r="I8" s="47">
        <f t="shared" si="0"/>
        <v>0.595792426367461</v>
      </c>
    </row>
    <row r="9" ht="96" spans="1:9">
      <c r="A9" s="11">
        <v>3</v>
      </c>
      <c r="B9" s="11" t="s">
        <v>15</v>
      </c>
      <c r="C9" s="11" t="s">
        <v>16</v>
      </c>
      <c r="D9" s="11"/>
      <c r="E9" s="11"/>
      <c r="F9" s="13">
        <v>5098</v>
      </c>
      <c r="G9" s="14" t="s">
        <v>17</v>
      </c>
      <c r="H9" s="13"/>
      <c r="I9" s="47"/>
    </row>
    <row r="10" ht="36" spans="1:9">
      <c r="A10" s="11"/>
      <c r="B10" s="11"/>
      <c r="C10" s="15" t="s">
        <v>18</v>
      </c>
      <c r="D10" s="11" t="s">
        <v>19</v>
      </c>
      <c r="E10" s="11"/>
      <c r="F10" s="13">
        <v>3702</v>
      </c>
      <c r="G10" s="16" t="s">
        <v>20</v>
      </c>
      <c r="H10" s="13"/>
      <c r="I10" s="47"/>
    </row>
    <row r="11" ht="36" spans="1:9">
      <c r="A11" s="11"/>
      <c r="B11" s="11"/>
      <c r="C11" s="17"/>
      <c r="D11" s="11" t="s">
        <v>21</v>
      </c>
      <c r="E11" s="11"/>
      <c r="F11" s="13">
        <v>100</v>
      </c>
      <c r="G11" s="16" t="s">
        <v>22</v>
      </c>
      <c r="H11" s="18"/>
      <c r="I11" s="47"/>
    </row>
    <row r="12" spans="1:9">
      <c r="A12" s="11"/>
      <c r="B12" s="11"/>
      <c r="C12" s="17"/>
      <c r="D12" s="11" t="s">
        <v>23</v>
      </c>
      <c r="E12" s="11"/>
      <c r="F12" s="13"/>
      <c r="G12" s="16"/>
      <c r="H12" s="13"/>
      <c r="I12" s="47"/>
    </row>
    <row r="13" spans="1:9">
      <c r="A13" s="11"/>
      <c r="B13" s="11"/>
      <c r="C13" s="17"/>
      <c r="D13" s="11" t="s">
        <v>24</v>
      </c>
      <c r="E13" s="11"/>
      <c r="F13" s="13">
        <v>0</v>
      </c>
      <c r="G13" s="16"/>
      <c r="H13" s="13"/>
      <c r="I13" s="47"/>
    </row>
    <row r="14" ht="36" spans="1:9">
      <c r="A14" s="11"/>
      <c r="B14" s="11"/>
      <c r="C14" s="17"/>
      <c r="D14" s="11" t="s">
        <v>25</v>
      </c>
      <c r="E14" s="11"/>
      <c r="F14" s="13">
        <v>60</v>
      </c>
      <c r="G14" s="16" t="s">
        <v>22</v>
      </c>
      <c r="H14" s="13"/>
      <c r="I14" s="47"/>
    </row>
    <row r="15" spans="1:9">
      <c r="A15" s="11"/>
      <c r="B15" s="11"/>
      <c r="C15" s="17"/>
      <c r="D15" s="11" t="s">
        <v>26</v>
      </c>
      <c r="E15" s="11"/>
      <c r="F15" s="13">
        <v>0</v>
      </c>
      <c r="G15" s="16"/>
      <c r="H15" s="13"/>
      <c r="I15" s="47"/>
    </row>
    <row r="16" spans="1:9">
      <c r="A16" s="11"/>
      <c r="B16" s="11"/>
      <c r="C16" s="17"/>
      <c r="D16" s="19" t="s">
        <v>27</v>
      </c>
      <c r="E16" s="20"/>
      <c r="F16" s="13"/>
      <c r="G16" s="16"/>
      <c r="H16" s="13"/>
      <c r="I16" s="47"/>
    </row>
    <row r="17" spans="1:9">
      <c r="A17" s="11"/>
      <c r="B17" s="11"/>
      <c r="C17" s="17"/>
      <c r="D17" s="19" t="s">
        <v>28</v>
      </c>
      <c r="E17" s="20"/>
      <c r="F17" s="13"/>
      <c r="G17" s="16"/>
      <c r="H17" s="13"/>
      <c r="I17" s="47"/>
    </row>
    <row r="18" ht="36" spans="1:9">
      <c r="A18" s="11"/>
      <c r="B18" s="11"/>
      <c r="C18" s="21"/>
      <c r="D18" s="11" t="s">
        <v>29</v>
      </c>
      <c r="E18" s="11"/>
      <c r="F18" s="13">
        <v>500</v>
      </c>
      <c r="G18" s="16" t="s">
        <v>22</v>
      </c>
      <c r="H18" s="13"/>
      <c r="I18" s="47"/>
    </row>
    <row r="19" ht="60" spans="1:9">
      <c r="A19" s="11"/>
      <c r="B19" s="11"/>
      <c r="C19" s="22" t="s">
        <v>30</v>
      </c>
      <c r="D19" s="22"/>
      <c r="E19" s="22"/>
      <c r="F19" s="13">
        <v>736</v>
      </c>
      <c r="G19" s="14" t="s">
        <v>31</v>
      </c>
      <c r="H19" s="13">
        <v>110</v>
      </c>
      <c r="I19" s="47">
        <f t="shared" ref="I19:I25" si="1">H19/F19</f>
        <v>0.14945652173913</v>
      </c>
    </row>
    <row r="20" ht="60" spans="1:9">
      <c r="A20" s="15">
        <v>4</v>
      </c>
      <c r="B20" s="11" t="s">
        <v>32</v>
      </c>
      <c r="C20" s="11" t="s">
        <v>16</v>
      </c>
      <c r="D20" s="11"/>
      <c r="E20" s="11"/>
      <c r="F20" s="13">
        <v>1863.8</v>
      </c>
      <c r="G20" s="14" t="s">
        <v>33</v>
      </c>
      <c r="H20" s="13"/>
      <c r="I20" s="47"/>
    </row>
    <row r="21" ht="60" spans="1:9">
      <c r="A21" s="17"/>
      <c r="B21" s="11"/>
      <c r="C21" s="11" t="s">
        <v>34</v>
      </c>
      <c r="D21" s="11"/>
      <c r="E21" s="11"/>
      <c r="F21" s="13"/>
      <c r="G21" s="14" t="s">
        <v>35</v>
      </c>
      <c r="H21" s="13"/>
      <c r="I21" s="47"/>
    </row>
    <row r="22" ht="36" spans="1:9">
      <c r="A22" s="21"/>
      <c r="B22" s="11"/>
      <c r="C22" s="22" t="s">
        <v>30</v>
      </c>
      <c r="D22" s="22"/>
      <c r="E22" s="22"/>
      <c r="F22" s="13">
        <v>1863.8</v>
      </c>
      <c r="G22" s="14" t="s">
        <v>36</v>
      </c>
      <c r="H22" s="13">
        <v>200</v>
      </c>
      <c r="I22" s="47">
        <f t="shared" si="1"/>
        <v>0.107307651035519</v>
      </c>
    </row>
    <row r="23" ht="36" spans="1:9">
      <c r="A23" s="11">
        <v>5</v>
      </c>
      <c r="B23" s="12" t="s">
        <v>37</v>
      </c>
      <c r="C23" s="12"/>
      <c r="D23" s="12"/>
      <c r="E23" s="12"/>
      <c r="F23" s="13">
        <v>4208</v>
      </c>
      <c r="G23" s="14" t="s">
        <v>38</v>
      </c>
      <c r="H23" s="13">
        <v>4208</v>
      </c>
      <c r="I23" s="47">
        <f t="shared" si="1"/>
        <v>1</v>
      </c>
    </row>
    <row r="24" ht="36" spans="1:9">
      <c r="A24" s="11">
        <v>6</v>
      </c>
      <c r="B24" s="12" t="s">
        <v>39</v>
      </c>
      <c r="C24" s="12"/>
      <c r="D24" s="12"/>
      <c r="E24" s="12"/>
      <c r="F24" s="23">
        <v>757</v>
      </c>
      <c r="G24" s="24" t="s">
        <v>40</v>
      </c>
      <c r="H24" s="25">
        <v>757</v>
      </c>
      <c r="I24" s="47">
        <f t="shared" si="1"/>
        <v>1</v>
      </c>
    </row>
    <row r="25" ht="36" spans="1:9">
      <c r="A25" s="11">
        <v>7</v>
      </c>
      <c r="B25" s="12" t="s">
        <v>41</v>
      </c>
      <c r="C25" s="12"/>
      <c r="D25" s="12"/>
      <c r="E25" s="12"/>
      <c r="F25" s="23">
        <v>543.4</v>
      </c>
      <c r="G25" s="24" t="s">
        <v>42</v>
      </c>
      <c r="H25" s="25">
        <v>500</v>
      </c>
      <c r="I25" s="47">
        <f t="shared" si="1"/>
        <v>0.920132499079867</v>
      </c>
    </row>
    <row r="26" ht="36" spans="1:9">
      <c r="A26" s="11">
        <v>8</v>
      </c>
      <c r="B26" s="12" t="s">
        <v>43</v>
      </c>
      <c r="C26" s="12"/>
      <c r="D26" s="12"/>
      <c r="E26" s="12"/>
      <c r="F26" s="23">
        <v>100</v>
      </c>
      <c r="G26" s="26" t="s">
        <v>44</v>
      </c>
      <c r="H26" s="27"/>
      <c r="I26" s="47"/>
    </row>
    <row r="27" ht="36" spans="1:9">
      <c r="A27" s="11">
        <v>9</v>
      </c>
      <c r="B27" s="12" t="s">
        <v>45</v>
      </c>
      <c r="C27" s="12"/>
      <c r="D27" s="12"/>
      <c r="E27" s="12"/>
      <c r="F27" s="23">
        <v>2450</v>
      </c>
      <c r="G27" s="24" t="s">
        <v>46</v>
      </c>
      <c r="H27" s="27">
        <v>1650</v>
      </c>
      <c r="I27" s="47">
        <f t="shared" ref="I27:I32" si="2">H27/F27</f>
        <v>0.673469387755102</v>
      </c>
    </row>
    <row r="28" ht="24" spans="1:9">
      <c r="A28" s="11">
        <v>10</v>
      </c>
      <c r="B28" s="12" t="s">
        <v>47</v>
      </c>
      <c r="C28" s="12"/>
      <c r="D28" s="12"/>
      <c r="E28" s="12"/>
      <c r="F28" s="13">
        <v>595.74</v>
      </c>
      <c r="G28" s="14" t="s">
        <v>48</v>
      </c>
      <c r="H28" s="13">
        <v>373.5</v>
      </c>
      <c r="I28" s="47">
        <f t="shared" si="2"/>
        <v>0.626951354617786</v>
      </c>
    </row>
    <row r="29" spans="1:9">
      <c r="A29" s="11">
        <v>11</v>
      </c>
      <c r="B29" s="28" t="s">
        <v>49</v>
      </c>
      <c r="C29" s="29"/>
      <c r="D29" s="29"/>
      <c r="E29" s="30"/>
      <c r="F29" s="13"/>
      <c r="G29" s="14"/>
      <c r="H29" s="13"/>
      <c r="I29" s="47"/>
    </row>
    <row r="30" spans="1:9">
      <c r="A30" s="11">
        <v>12</v>
      </c>
      <c r="B30" s="12" t="s">
        <v>50</v>
      </c>
      <c r="C30" s="12"/>
      <c r="D30" s="12"/>
      <c r="E30" s="12"/>
      <c r="F30" s="13"/>
      <c r="G30" s="14"/>
      <c r="H30" s="13"/>
      <c r="I30" s="47"/>
    </row>
    <row r="31" spans="1:9">
      <c r="A31" s="11">
        <v>13</v>
      </c>
      <c r="B31" s="12" t="s">
        <v>51</v>
      </c>
      <c r="C31" s="12"/>
      <c r="D31" s="12"/>
      <c r="E31" s="12"/>
      <c r="F31" s="13"/>
      <c r="G31" s="14"/>
      <c r="H31" s="13"/>
      <c r="I31" s="47"/>
    </row>
    <row r="32" ht="36" spans="1:9">
      <c r="A32" s="11">
        <v>14</v>
      </c>
      <c r="B32" s="12" t="s">
        <v>52</v>
      </c>
      <c r="C32" s="12"/>
      <c r="D32" s="12"/>
      <c r="E32" s="12"/>
      <c r="F32" s="13">
        <v>37</v>
      </c>
      <c r="G32" s="14" t="s">
        <v>53</v>
      </c>
      <c r="H32" s="13">
        <v>13</v>
      </c>
      <c r="I32" s="47">
        <f t="shared" si="2"/>
        <v>0.351351351351351</v>
      </c>
    </row>
    <row r="33" spans="1:9">
      <c r="A33" s="11">
        <v>15</v>
      </c>
      <c r="B33" s="12" t="s">
        <v>54</v>
      </c>
      <c r="C33" s="12"/>
      <c r="D33" s="12"/>
      <c r="E33" s="12"/>
      <c r="F33" s="13"/>
      <c r="G33" s="14"/>
      <c r="H33" s="13"/>
      <c r="I33" s="47"/>
    </row>
    <row r="34" ht="36" spans="1:9">
      <c r="A34" s="11">
        <v>16</v>
      </c>
      <c r="B34" s="12" t="s">
        <v>55</v>
      </c>
      <c r="C34" s="12"/>
      <c r="D34" s="12"/>
      <c r="E34" s="12"/>
      <c r="F34" s="13">
        <v>10.6</v>
      </c>
      <c r="G34" s="14" t="s">
        <v>56</v>
      </c>
      <c r="H34" s="13">
        <v>8</v>
      </c>
      <c r="I34" s="47">
        <f>H34/F34</f>
        <v>0.754716981132076</v>
      </c>
    </row>
    <row r="35" spans="1:9">
      <c r="A35" s="11">
        <v>17</v>
      </c>
      <c r="B35" s="12" t="s">
        <v>57</v>
      </c>
      <c r="C35" s="12"/>
      <c r="D35" s="12"/>
      <c r="E35" s="11" t="s">
        <v>58</v>
      </c>
      <c r="F35" s="13"/>
      <c r="G35" s="14"/>
      <c r="H35" s="13"/>
      <c r="I35" s="47"/>
    </row>
    <row r="36" ht="33.75" spans="1:9">
      <c r="A36" s="11"/>
      <c r="B36" s="12"/>
      <c r="C36" s="12"/>
      <c r="D36" s="12"/>
      <c r="E36" s="31" t="s">
        <v>59</v>
      </c>
      <c r="F36" s="13"/>
      <c r="G36" s="14"/>
      <c r="H36" s="13"/>
      <c r="I36" s="47"/>
    </row>
    <row r="37" ht="33.75" spans="1:9">
      <c r="A37" s="11"/>
      <c r="B37" s="12"/>
      <c r="C37" s="12"/>
      <c r="D37" s="12"/>
      <c r="E37" s="32" t="s">
        <v>60</v>
      </c>
      <c r="F37" s="13"/>
      <c r="G37" s="14"/>
      <c r="H37" s="13"/>
      <c r="I37" s="47"/>
    </row>
    <row r="38" ht="45" spans="1:9">
      <c r="A38" s="11"/>
      <c r="B38" s="12"/>
      <c r="C38" s="12"/>
      <c r="D38" s="12"/>
      <c r="E38" s="32" t="s">
        <v>61</v>
      </c>
      <c r="F38" s="13"/>
      <c r="G38" s="13"/>
      <c r="H38" s="13"/>
      <c r="I38" s="47"/>
    </row>
    <row r="39" ht="33.75" spans="1:9">
      <c r="A39" s="11"/>
      <c r="B39" s="12"/>
      <c r="C39" s="12"/>
      <c r="D39" s="12"/>
      <c r="E39" s="32" t="s">
        <v>62</v>
      </c>
      <c r="F39" s="13"/>
      <c r="G39" s="14"/>
      <c r="H39" s="13"/>
      <c r="I39" s="47"/>
    </row>
    <row r="40" spans="1:9">
      <c r="A40" s="5" t="s">
        <v>63</v>
      </c>
      <c r="B40" s="33" t="s">
        <v>64</v>
      </c>
      <c r="C40" s="34"/>
      <c r="D40" s="34"/>
      <c r="E40" s="35"/>
      <c r="F40" s="6">
        <f>SUM(F41:F52)</f>
        <v>3990.36</v>
      </c>
      <c r="G40" s="36"/>
      <c r="H40" s="6">
        <f>SUM(H41:H52)</f>
        <v>3823.4</v>
      </c>
      <c r="I40" s="46">
        <f t="shared" ref="I40:I52" si="3">H40/F40</f>
        <v>0.958159163584238</v>
      </c>
    </row>
    <row r="41" ht="72" spans="1:9">
      <c r="A41" s="37">
        <v>1</v>
      </c>
      <c r="B41" s="38" t="s">
        <v>65</v>
      </c>
      <c r="C41" s="38"/>
      <c r="D41" s="38"/>
      <c r="E41" s="38"/>
      <c r="F41" s="39">
        <f>2277+266</f>
        <v>2543</v>
      </c>
      <c r="G41" s="40" t="s">
        <v>66</v>
      </c>
      <c r="H41" s="27">
        <f>2255+266</f>
        <v>2521</v>
      </c>
      <c r="I41" s="47">
        <f t="shared" si="3"/>
        <v>0.991348800629178</v>
      </c>
    </row>
    <row r="42" spans="1:9">
      <c r="A42" s="37">
        <v>2</v>
      </c>
      <c r="B42" s="38" t="s">
        <v>67</v>
      </c>
      <c r="C42" s="38"/>
      <c r="D42" s="38"/>
      <c r="E42" s="38"/>
      <c r="F42" s="39"/>
      <c r="G42" s="40"/>
      <c r="H42" s="27"/>
      <c r="I42" s="47"/>
    </row>
    <row r="43" spans="1:9">
      <c r="A43" s="37">
        <v>3</v>
      </c>
      <c r="B43" s="38" t="s">
        <v>68</v>
      </c>
      <c r="C43" s="38"/>
      <c r="D43" s="38"/>
      <c r="E43" s="38"/>
      <c r="F43" s="39"/>
      <c r="G43" s="40"/>
      <c r="H43" s="27"/>
      <c r="I43" s="47"/>
    </row>
    <row r="44" spans="1:9">
      <c r="A44" s="37">
        <v>4</v>
      </c>
      <c r="B44" s="38" t="s">
        <v>69</v>
      </c>
      <c r="C44" s="38"/>
      <c r="D44" s="38"/>
      <c r="E44" s="38"/>
      <c r="F44" s="39"/>
      <c r="G44" s="40"/>
      <c r="H44" s="41"/>
      <c r="I44" s="47"/>
    </row>
    <row r="45" ht="36" spans="1:9">
      <c r="A45" s="37">
        <v>5</v>
      </c>
      <c r="B45" s="38" t="s">
        <v>70</v>
      </c>
      <c r="C45" s="38"/>
      <c r="D45" s="38"/>
      <c r="E45" s="38"/>
      <c r="F45" s="39">
        <v>715</v>
      </c>
      <c r="G45" s="40" t="s">
        <v>71</v>
      </c>
      <c r="H45" s="41">
        <v>596</v>
      </c>
      <c r="I45" s="47">
        <f t="shared" si="3"/>
        <v>0.833566433566434</v>
      </c>
    </row>
    <row r="46" ht="36.75" spans="1:9">
      <c r="A46" s="37">
        <v>6</v>
      </c>
      <c r="B46" s="38" t="s">
        <v>72</v>
      </c>
      <c r="C46" s="38"/>
      <c r="D46" s="38"/>
      <c r="E46" s="38"/>
      <c r="F46" s="39">
        <v>30</v>
      </c>
      <c r="G46" s="40" t="s">
        <v>73</v>
      </c>
      <c r="H46" s="41">
        <v>30</v>
      </c>
      <c r="I46" s="47">
        <f t="shared" si="3"/>
        <v>1</v>
      </c>
    </row>
    <row r="47" ht="24.75" spans="1:9">
      <c r="A47" s="37">
        <v>7</v>
      </c>
      <c r="B47" s="38" t="s">
        <v>74</v>
      </c>
      <c r="C47" s="38"/>
      <c r="D47" s="38"/>
      <c r="E47" s="38"/>
      <c r="F47" s="39">
        <v>5</v>
      </c>
      <c r="G47" s="16" t="s">
        <v>75</v>
      </c>
      <c r="H47" s="41">
        <v>5</v>
      </c>
      <c r="I47" s="47">
        <f t="shared" si="3"/>
        <v>1</v>
      </c>
    </row>
    <row r="48" ht="36" spans="1:9">
      <c r="A48" s="37">
        <v>8</v>
      </c>
      <c r="B48" s="38" t="s">
        <v>37</v>
      </c>
      <c r="C48" s="38"/>
      <c r="D48" s="38"/>
      <c r="E48" s="38"/>
      <c r="F48" s="39">
        <v>122</v>
      </c>
      <c r="G48" s="24" t="s">
        <v>38</v>
      </c>
      <c r="H48" s="41">
        <v>122</v>
      </c>
      <c r="I48" s="47">
        <f t="shared" si="3"/>
        <v>1</v>
      </c>
    </row>
    <row r="49" ht="36" spans="1:9">
      <c r="A49" s="37">
        <v>9</v>
      </c>
      <c r="B49" s="38" t="s">
        <v>39</v>
      </c>
      <c r="C49" s="38"/>
      <c r="D49" s="38"/>
      <c r="E49" s="38"/>
      <c r="F49" s="39">
        <v>374</v>
      </c>
      <c r="G49" s="40" t="s">
        <v>76</v>
      </c>
      <c r="H49" s="41">
        <v>374</v>
      </c>
      <c r="I49" s="47">
        <f t="shared" si="3"/>
        <v>1</v>
      </c>
    </row>
    <row r="50" ht="24" spans="1:9">
      <c r="A50" s="37">
        <v>10</v>
      </c>
      <c r="B50" s="42" t="s">
        <v>77</v>
      </c>
      <c r="C50" s="42"/>
      <c r="D50" s="42"/>
      <c r="E50" s="42"/>
      <c r="F50" s="39">
        <v>40</v>
      </c>
      <c r="G50" s="43" t="s">
        <v>78</v>
      </c>
      <c r="H50" s="41">
        <v>40</v>
      </c>
      <c r="I50" s="47">
        <f t="shared" si="3"/>
        <v>1</v>
      </c>
    </row>
    <row r="51" ht="36" spans="1:9">
      <c r="A51" s="37">
        <v>11</v>
      </c>
      <c r="B51" s="42" t="s">
        <v>43</v>
      </c>
      <c r="C51" s="42"/>
      <c r="D51" s="42"/>
      <c r="E51" s="42"/>
      <c r="F51" s="39">
        <v>30</v>
      </c>
      <c r="G51" s="43" t="s">
        <v>79</v>
      </c>
      <c r="H51" s="41">
        <v>30</v>
      </c>
      <c r="I51" s="47">
        <f t="shared" si="3"/>
        <v>1</v>
      </c>
    </row>
    <row r="52" ht="72" spans="1:9">
      <c r="A52" s="37">
        <v>12</v>
      </c>
      <c r="B52" s="38" t="s">
        <v>80</v>
      </c>
      <c r="C52" s="38"/>
      <c r="D52" s="38"/>
      <c r="E52" s="38"/>
      <c r="F52" s="39">
        <v>131.36</v>
      </c>
      <c r="G52" s="40" t="s">
        <v>81</v>
      </c>
      <c r="H52" s="41">
        <v>105.4</v>
      </c>
      <c r="I52" s="47">
        <f t="shared" si="3"/>
        <v>0.80237515225335</v>
      </c>
    </row>
    <row r="53" spans="1:9">
      <c r="A53" s="6" t="s">
        <v>82</v>
      </c>
      <c r="B53" s="6" t="s">
        <v>83</v>
      </c>
      <c r="C53" s="6"/>
      <c r="D53" s="6"/>
      <c r="E53" s="6"/>
      <c r="F53" s="6">
        <f t="shared" ref="F53:I53" si="4">F54</f>
        <v>1304</v>
      </c>
      <c r="G53" s="6"/>
      <c r="H53" s="6">
        <f t="shared" si="4"/>
        <v>1255.3</v>
      </c>
      <c r="I53" s="46">
        <f t="shared" si="4"/>
        <v>0.962653374233129</v>
      </c>
    </row>
    <row r="54" ht="72" spans="1:9">
      <c r="A54" s="44"/>
      <c r="B54" s="44" t="s">
        <v>84</v>
      </c>
      <c r="C54" s="44"/>
      <c r="D54" s="44"/>
      <c r="E54" s="44"/>
      <c r="F54" s="13">
        <v>1304</v>
      </c>
      <c r="G54" s="14" t="s">
        <v>85</v>
      </c>
      <c r="H54" s="13">
        <f>1274-12.7-6</f>
        <v>1255.3</v>
      </c>
      <c r="I54" s="47">
        <f>H54/F54</f>
        <v>0.962653374233129</v>
      </c>
    </row>
    <row r="55" spans="1:9">
      <c r="A55" s="6" t="s">
        <v>86</v>
      </c>
      <c r="B55" s="6" t="s">
        <v>87</v>
      </c>
      <c r="C55" s="6"/>
      <c r="D55" s="6"/>
      <c r="E55" s="6"/>
      <c r="F55" s="6">
        <f t="shared" ref="F55:I55" si="5">F56</f>
        <v>6563</v>
      </c>
      <c r="G55" s="6"/>
      <c r="H55" s="6">
        <f t="shared" si="5"/>
        <v>6189.15</v>
      </c>
      <c r="I55" s="46">
        <f t="shared" si="5"/>
        <v>0.943036721011732</v>
      </c>
    </row>
    <row r="56" ht="24" spans="1:9">
      <c r="A56" s="44"/>
      <c r="B56" s="44"/>
      <c r="C56" s="44"/>
      <c r="D56" s="44"/>
      <c r="E56" s="44"/>
      <c r="F56" s="13">
        <v>6563</v>
      </c>
      <c r="G56" s="14" t="s">
        <v>88</v>
      </c>
      <c r="H56" s="13">
        <f>6563-300-12.35-61.5</f>
        <v>6189.15</v>
      </c>
      <c r="I56" s="47">
        <f>H56/F56</f>
        <v>0.943036721011732</v>
      </c>
    </row>
    <row r="57" spans="1:9">
      <c r="A57" s="45" t="s">
        <v>89</v>
      </c>
      <c r="B57" s="45"/>
      <c r="C57" s="45"/>
      <c r="D57" s="45"/>
      <c r="E57" s="45"/>
      <c r="F57" s="45"/>
      <c r="G57" s="45"/>
      <c r="H57" s="45"/>
      <c r="I57" s="45"/>
    </row>
  </sheetData>
  <mergeCells count="62">
    <mergeCell ref="A1:I1"/>
    <mergeCell ref="H2:I2"/>
    <mergeCell ref="F3:G3"/>
    <mergeCell ref="A5:E5"/>
    <mergeCell ref="B6:E6"/>
    <mergeCell ref="B7:E7"/>
    <mergeCell ref="B8:E8"/>
    <mergeCell ref="C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C19:E19"/>
    <mergeCell ref="C20:E20"/>
    <mergeCell ref="C21:E21"/>
    <mergeCell ref="C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A57:I57"/>
    <mergeCell ref="A3:A4"/>
    <mergeCell ref="A9:A19"/>
    <mergeCell ref="A20:A22"/>
    <mergeCell ref="A35:A39"/>
    <mergeCell ref="B9:B19"/>
    <mergeCell ref="B20:B22"/>
    <mergeCell ref="C10:C18"/>
    <mergeCell ref="H3:H4"/>
    <mergeCell ref="I3:I4"/>
    <mergeCell ref="B3:E4"/>
    <mergeCell ref="B35:D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2019-09-16T09:43:18Z</dcterms:created>
  <dcterms:modified xsi:type="dcterms:W3CDTF">2019-09-16T09:44:00Z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